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o geht's" sheetId="1" state="visible" r:id="rId3"/>
    <sheet name="Wochenplan" sheetId="2" state="visible" r:id="rId4"/>
    <sheet name="Monatsplan" sheetId="3" state="visible" r:id="rId5"/>
    <sheet name="Schichten" sheetId="4" state="visible" r:id="rId6"/>
    <sheet name="Feiertage" sheetId="5" state="visible" r:id="rId7"/>
  </sheets>
  <definedNames>
    <definedName function="false" hidden="false" localSheetId="2" name="_xlnm.Print_Area" vbProcedure="false">Monatsplan!$A$1:$AJ$24</definedName>
    <definedName function="false" hidden="false" localSheetId="1" name="_xlnm.Print_Area" vbProcedure="false">Wochenplan!$A$1:$L$25</definedName>
    <definedName function="false" hidden="false" name="Anwesend" vbProcedure="false">Schichten!$H$5:$H$24</definedName>
    <definedName function="false" hidden="false" name="FtDatum" vbProcedure="false">Feiertage!$A$5:$A$30</definedName>
    <definedName function="false" hidden="false" name="FtName" vbProcedure="false">Feiertage!$B$5:$B$30</definedName>
    <definedName function="false" hidden="false" name="Kuerzel" vbProcedure="false">Schichten!$A$5:$A$24</definedName>
    <definedName function="false" hidden="false" name="Stunden" vbProcedure="false">Schichten!$G$5:$G$24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<sst xmlns="http://schemas.openxmlformats.org/spreadsheetml/2006/main" count="236" uniqueCount="125">
  <si>
    <t xml:space="preserve">Dienstplan-Vorlage für Österreich</t>
  </si>
  <si>
    <t xml:space="preserve">Kostenlos von Dienstbit – zum Ausfüllen in Excel, LibreOffice oder Google Tabellen.</t>
  </si>
  <si>
    <t xml:space="preserve">So füllst du die Vorlage aus</t>
  </si>
  <si>
    <t xml:space="preserve">1. Blatt „Schichten“: deine Schichten mit Kürzel, Beginn, Ende und Pause eintragen (Beispiele überschreiben). Die Stunden rechnen sich selbst.</t>
  </si>
  <si>
    <t xml:space="preserve">2. Blatt „Wochenplan“: oben das Datum des Montags eintragen, dann Namen, Rolle und Soll-Stunden pro Woche.</t>
  </si>
  <si>
    <t xml:space="preserve">3. Pro Person und Tag ein Kürzel aus der Auswahlliste wählen (z. B. F, S, U). Ist-Stunden, Abweichung zum Soll, Anwesende pro Tag und Feiertage rechnen sich mit.</t>
  </si>
  <si>
    <t xml:space="preserve">4. Blatt „Monatsplan“: genauso, oben den 1. Tag des Monats eintragen. Wochenenden und Feiertage sind markiert.</t>
  </si>
  <si>
    <t xml:space="preserve">Legende</t>
  </si>
  <si>
    <t xml:space="preserve">Gelb hinterlegte Felder: hier eintragen. Alles andere rechnet die Vorlage selbst. Die grauen Beispielzeilen einfach überschreiben.</t>
  </si>
  <si>
    <t xml:space="preserve">Urlaub (U), Krankenstand (K) und Berufsschule (BS) zählen mit den Stunden, die du im Blatt „Schichten“ einträgst – meist die tägliche Soll-Arbeitszeit. Zeitausgleich (ZA) zählt 0 Stunden, dadurch sinkt das Zeitkonto.</t>
  </si>
  <si>
    <t xml:space="preserve">Feiertage: die gesetzlichen Feiertage in Österreich 2026 und 2027 (Arbeitsruhegesetz). Landespatrone stehen extra – sie sind in den meisten Betrieben kein freier Tag.</t>
  </si>
  <si>
    <t xml:space="preserve">Bevor du den Plan aushängst</t>
  </si>
  <si>
    <t xml:space="preserve">Die Vorlage prüft keine Arbeitszeitgrenzen. Achte selbst auf höchstens 12 Stunden am Tag und 60 Stunden pro Woche, 11 Stunden Ruhezeit zwischen zwei Diensten, eine Pause ab mehr als 6 Stunden und die Regeln deines Kollektivvertrags.</t>
  </si>
  <si>
    <t xml:space="preserve">Mehr dazu: dienstbit.at/arbeitszeit-dienstplan.html</t>
  </si>
  <si>
    <t xml:space="preserve">Lieber digital und mit Plan auf Knopfdruck?</t>
  </si>
  <si>
    <t xml:space="preserve">Dienstbit ist der kostenlose Dienstplan für Apotheken und Kleinbetriebe in Österreich: Der Plan liegt am Handy, Urlaub kommt als Antrag, Zeitkonto und Resturlaub rechnen sich selbst – und „Plan vorschlagen“ verteilt die Schichten unter Einhaltung von Öffnungszeiten, Besetzung und Ruhezeiten. Gratis, ohne Abo.</t>
  </si>
  <si>
    <t xml:space="preserve">Demo ohne Anmeldung ansehen: dienstbit.at</t>
  </si>
  <si>
    <t xml:space="preserve">Dienstplan – Woche</t>
  </si>
  <si>
    <t xml:space="preserve">Betrieb:</t>
  </si>
  <si>
    <t xml:space="preserve">Musterbetrieb</t>
  </si>
  <si>
    <t xml:space="preserve">Woche ab (Montag):</t>
  </si>
  <si>
    <t xml:space="preserve">KW</t>
  </si>
  <si>
    <t xml:space="preserve">Name</t>
  </si>
  <si>
    <t xml:space="preserve">Rolle</t>
  </si>
  <si>
    <t xml:space="preserve">Soll h/Woche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</si>
  <si>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</si>
  <si>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</si>
  <si>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</si>
  <si>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</si>
  <si>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</si>
  <si>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</si>
  <si>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</si>
  <si>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Ist h</t>
  </si>
  <si>
    <t xml:space="preserve">Ist − Soll</t>
  </si>
  <si>
    <t xml:space="preserve">Anna Beispiel</t>
  </si>
  <si>
    <t xml:space="preserve">Leitung</t>
  </si>
  <si>
    <t xml:space="preserve">G</t>
  </si>
  <si>
    <t xml:space="preserve">F</t>
  </si>
  <si>
    <t xml:space="preserve">Ben Beispiel</t>
  </si>
  <si>
    <t xml:space="preserve">Team</t>
  </si>
  <si>
    <t xml:space="preserve">S</t>
  </si>
  <si>
    <t xml:space="preserve">V</t>
  </si>
  <si>
    <t xml:space="preserve">Clara Beispiel</t>
  </si>
  <si>
    <t xml:space="preserve">U</t>
  </si>
  <si>
    <t xml:space="preserve">Dino Beispiel</t>
  </si>
  <si>
    <t xml:space="preserve">Lehrling</t>
  </si>
  <si>
    <t xml:space="preserve">BS</t>
  </si>
  <si>
    <t xml:space="preserve">Anwesend</t>
  </si>
  <si>
    <t xml:space="preserve">Stunden gesamt</t>
  </si>
  <si>
    <t xml:space="preserve">Kürzel aus dem Blatt „Schichten“ wählen. Grau = Beispiel, einfach überschreiben. Die Vorlage prüft keine Arbeitszeitgrenzen (12 h/Tag, 60 h/Woche, 11 h Ruhezeit).</t>
  </si>
  <si>
    <t xml:space="preserve">Digital, am Handy und mit Plan auf Knopfdruck – gratis: dienstbit.at</t>
  </si>
  <si>
    <t xml:space="preserve">Dienstplan – Monat</t>
  </si>
  <si>
    <t xml:space="preserve">Monat (1. Tag des Monats):</t>
  </si>
  <si>
    <t xml:space="preserve">Soll h/Monat</t>
  </si>
  <si>
    <t xml:space="preserve">Wochenenden grau, Feiertage mit „FT“ markiert. Kürzel und Stunden kommen aus dem Blatt „Schichten“.</t>
  </si>
  <si>
    <t xml:space="preserve">Schichten und Abwesenheiten</t>
  </si>
  <si>
    <t xml:space="preserve">Kürzel, Zeiten und Pausen anpassen oder neue Zeilen ausfüllen. Bei Abwesenheiten trägst du die Stunden selbst ein.</t>
  </si>
  <si>
    <t xml:space="preserve">Kürzel</t>
  </si>
  <si>
    <t xml:space="preserve">Bezeichnung</t>
  </si>
  <si>
    <t xml:space="preserve">Art</t>
  </si>
  <si>
    <t xml:space="preserve">Beginn</t>
  </si>
  <si>
    <t xml:space="preserve">Ende</t>
  </si>
  <si>
    <t xml:space="preserve">Pause (Min.)</t>
  </si>
  <si>
    <t xml:space="preserve">Stunden</t>
  </si>
  <si>
    <t xml:space="preserve">Früh</t>
  </si>
  <si>
    <t xml:space="preserve">Dienst</t>
  </si>
  <si>
    <t xml:space="preserve">Spät</t>
  </si>
  <si>
    <t xml:space="preserve">Ganztags</t>
  </si>
  <si>
    <t xml:space="preserve">Vormittag</t>
  </si>
  <si>
    <t xml:space="preserve">N</t>
  </si>
  <si>
    <t xml:space="preserve">Nachmittag</t>
  </si>
  <si>
    <t xml:space="preserve">Urlaub</t>
  </si>
  <si>
    <t xml:space="preserve">Abwesenheit</t>
  </si>
  <si>
    <t xml:space="preserve">K</t>
  </si>
  <si>
    <t xml:space="preserve">Krankenstand</t>
  </si>
  <si>
    <t xml:space="preserve">ZA</t>
  </si>
  <si>
    <t xml:space="preserve">Zeitausgleich</t>
  </si>
  <si>
    <t xml:space="preserve">Berufsschule</t>
  </si>
  <si>
    <t xml:space="preserve">Art „Dienst“: Stunden = Ende minus Beginn minus Pause (auch über Mitternacht). Art „Abwesenheit“: Stunden selbst eintragen, z. B. 8 bei 40 Wochenstunden an 5 Tagen.</t>
  </si>
  <si>
    <t xml:space="preserve">Zeitausgleich (ZA) zählt 0 Stunden – so sinkt das Zeitkonto. Anwesend = zählt zur Besetzung des Tages.</t>
  </si>
  <si>
    <t xml:space="preserve">Feiertage in Österreich</t>
  </si>
  <si>
    <t xml:space="preserve">Gesetzliche Feiertage nach § 7 Arbeitsruhegesetz – gelten in ganz Österreich. Der Karfreitag ist seit 2019 kein Feiertag mehr.</t>
  </si>
  <si>
    <t xml:space="preserve">Datum</t>
  </si>
  <si>
    <t xml:space="preserve">Feiertag</t>
  </si>
  <si>
    <t xml:space="preserve">Wochentag</t>
  </si>
  <si>
    <t xml:space="preserve">Neujahr</t>
  </si>
  <si>
    <t xml:space="preserve">Donnerstag</t>
  </si>
  <si>
    <t xml:space="preserve">Heilige Drei Könige</t>
  </si>
  <si>
    <t xml:space="preserve">Dienstag</t>
  </si>
  <si>
    <t xml:space="preserve">Ostermontag</t>
  </si>
  <si>
    <t xml:space="preserve">Montag</t>
  </si>
  <si>
    <t xml:space="preserve">Staatsfeiertag</t>
  </si>
  <si>
    <t xml:space="preserve">Freitag</t>
  </si>
  <si>
    <t xml:space="preserve">Christi Himmelfahrt</t>
  </si>
  <si>
    <t xml:space="preserve">Pfingstmontag</t>
  </si>
  <si>
    <t xml:space="preserve">Fronleichnam</t>
  </si>
  <si>
    <t xml:space="preserve">Mariä Himmelfahrt</t>
  </si>
  <si>
    <t xml:space="preserve">Samstag</t>
  </si>
  <si>
    <t xml:space="preserve">Nationalfeiertag</t>
  </si>
  <si>
    <t xml:space="preserve">Allerheiligen</t>
  </si>
  <si>
    <t xml:space="preserve">Sonntag</t>
  </si>
  <si>
    <t xml:space="preserve">Mariä Empfängnis</t>
  </si>
  <si>
    <t xml:space="preserve">Christtag</t>
  </si>
  <si>
    <t xml:space="preserve">Stefanitag</t>
  </si>
  <si>
    <t xml:space="preserve">Mittwoch</t>
  </si>
  <si>
    <t xml:space="preserve">Landespatrone</t>
  </si>
  <si>
    <t xml:space="preserve">Keine gesetzlichen Feiertage: frei nur, wenn es im Betrieb oder im Kollektivvertrag so geregelt ist. Im Plan nicht markiert.</t>
  </si>
  <si>
    <t xml:space="preserve">19. März</t>
  </si>
  <si>
    <t xml:space="preserve">Hl. Josef</t>
  </si>
  <si>
    <t xml:space="preserve">Kärnten, Steiermark, Tirol, Vorarlberg</t>
  </si>
  <si>
    <t xml:space="preserve">4. Mai</t>
  </si>
  <si>
    <t xml:space="preserve">Hl. Florian</t>
  </si>
  <si>
    <t xml:space="preserve">Oberösterreich</t>
  </si>
  <si>
    <t xml:space="preserve">24. September</t>
  </si>
  <si>
    <t xml:space="preserve">Hl. Rupert</t>
  </si>
  <si>
    <t xml:space="preserve">Salzburg</t>
  </si>
  <si>
    <t xml:space="preserve">10. Oktober</t>
  </si>
  <si>
    <t xml:space="preserve">Tag der Volksabstimmung</t>
  </si>
  <si>
    <t xml:space="preserve">Kärnten</t>
  </si>
  <si>
    <t xml:space="preserve">11. November</t>
  </si>
  <si>
    <t xml:space="preserve">Hl. Martin</t>
  </si>
  <si>
    <t xml:space="preserve">Burgenland</t>
  </si>
  <si>
    <t xml:space="preserve">15. November</t>
  </si>
  <si>
    <t xml:space="preserve">Hl. Leopold</t>
  </si>
  <si>
    <t xml:space="preserve">Niederösterreich, Wien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</si>
</sst>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\.mm\.yyyy"/>
    <numFmt numFmtId="166" formatCode="General"/>
    <numFmt numFmtId="167" formatCode="dd\.mm\."/>
    <numFmt numFmtId="168" formatCode="0.00"/>
    <numFmt numFmtId="169" formatCode="\+0.00;\-0.00;0.00"/>
    <numFmt numFmtId="170" formatCode="mmmm\ yyyy"/>
    <numFmt numFmtId="171" formatCode="d"/>
    <numFmt numFmtId="172" formatCode="hh:mm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6E5F"/>
      <name val="Arial"/>
      <family val="0"/>
      <charset val="1"/>
    </font>
    <font>
      <sz val="9"/>
      <color rgb="FF56645E"/>
      <name val="Arial"/>
      <family val="0"/>
      <charset val="1"/>
    </font>
    <font>
      <b val="true"/>
      <sz val="12"/>
      <color rgb="FF16201C"/>
      <name val="Arial"/>
      <family val="0"/>
      <charset val="1"/>
    </font>
    <font>
      <sz val="10"/>
      <name val="Arial"/>
      <family val="0"/>
      <charset val="1"/>
    </font>
    <font>
      <b val="true"/>
      <u val="single"/>
      <sz val="10"/>
      <color rgb="FF0B6E5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8"/>
      <color rgb="FFA3261A"/>
      <name val="Arial"/>
      <family val="0"/>
      <charset val="1"/>
    </font>
    <font>
      <b val="true"/>
      <sz val="1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DEBDC"/>
      </patternFill>
    </fill>
    <fill>
      <patternFill patternType="solid">
        <fgColor rgb="FF0B6E5F"/>
        <bgColor rgb="FF12643A"/>
      </patternFill>
    </fill>
    <fill>
      <patternFill patternType="solid">
        <fgColor rgb="FFE3F1EC"/>
        <bgColor rgb="FFDDF1E4"/>
      </patternFill>
    </fill>
    <fill>
      <patternFill patternType="solid">
        <fgColor rgb="FFF1F3F2"/>
        <bgColor rgb="FFE3F1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E"/>
      </left>
      <right style="thin">
        <color rgb="FFC9D3CE"/>
      </right>
      <top style="thin">
        <color rgb="FFC9D3CE"/>
      </top>
      <bottom style="thin">
        <color rgb="FFC9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b val="1"/>
        <color rgb="FF12643A"/>
      </font>
      <fill>
        <patternFill>
          <bgColor rgb="FFDDF1E4"/>
        </patternFill>
      </fill>
    </dxf>
    <dxf>
      <font>
        <b val="1"/>
        <color rgb="FFA3261A"/>
      </font>
      <fill>
        <patternFill>
          <bgColor rgb="FFFBE3E0"/>
        </patternFill>
      </fill>
    </dxf>
    <dxf>
      <font>
        <b val="1"/>
        <color rgb="FF1F5E96"/>
      </font>
      <fill>
        <patternFill>
          <bgColor rgb="FFE2EEF8"/>
        </patternFill>
      </fill>
    </dxf>
    <dxf>
      <font>
        <b val="1"/>
        <color rgb="FFA84E0C"/>
      </font>
      <fill>
        <patternFill>
          <bgColor rgb="FFFDEBDC"/>
        </patternFill>
      </fill>
    </dxf>
    <dxf>
      <border diagonalUp="false" diagonalDown="false">
        <left style="thin">
          <color rgb="FFA3261A"/>
        </left>
        <right style="thin">
          <color rgb="FFA3261A"/>
        </right>
        <top/>
        <bottom/>
        <diagonal/>
      </border>
    </dxf>
    <dxf>
      <fill>
        <patternFill>
          <bgColor rgb="FFFBE3E0"/>
        </patternFill>
      </fill>
    </dxf>
    <dxf>
      <fill>
        <patternFill>
          <bgColor rgb="FFE4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643A"/>
      <rgbColor rgb="FF000080"/>
      <rgbColor rgb="FF808000"/>
      <rgbColor rgb="FF800080"/>
      <rgbColor rgb="FF0B6E5F"/>
      <rgbColor rgb="FFC9D3CE"/>
      <rgbColor rgb="FF808080"/>
      <rgbColor rgb="FF9999FF"/>
      <rgbColor rgb="FFA84E0C"/>
      <rgbColor rgb="FFFFF2CC"/>
      <rgbColor rgb="FFE3F1EC"/>
      <rgbColor rgb="FF660066"/>
      <rgbColor rgb="FFFF8080"/>
      <rgbColor rgb="FF1F5E96"/>
      <rgbColor rgb="FFE4E8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EF8"/>
      <rgbColor rgb="FFDDF1E4"/>
      <rgbColor rgb="FFFDEBDC"/>
      <rgbColor rgb="FFF1F3F2"/>
      <rgbColor rgb="FFFF99CC"/>
      <rgbColor rgb="FFCC99FF"/>
      <rgbColor rgb="FFFBE3E0"/>
      <rgbColor rgb="FF3366FF"/>
      <rgbColor rgb="FF33CCCC"/>
      <rgbColor rgb="FF99CC00"/>
      <rgbColor rgb="FFFFCC00"/>
      <rgbColor rgb="FFFF9900"/>
      <rgbColor rgb="FFFF6600"/>
      <rgbColor rgb="FF56645E"/>
      <rgbColor rgb="FF969696"/>
      <rgbColor rgb="FF003366"/>
      <rgbColor rgb="FF339966"/>
      <rgbColor rgb="FF16201C"/>
      <rgbColor rgb="FF333300"/>
      <rgbColor rgb="FFA3261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ienstbit.at/arbeitszeit-dienstplan.html" TargetMode="External"/><Relationship Id="rId2" Type="http://schemas.openxmlformats.org/officeDocument/2006/relationships/hyperlink" Target="https://dienstbit.at/?utm_source=vorlage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dienstbit.at/?utm_source=vorlage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dienstbit.at/?utm_source=vorlag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3CE"/>
    <pageSetUpPr fitToPage="false"/>
  </sheetPr>
  <dimension ref="B2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3.8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23.8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3" t="s">
        <v>7</v>
      </c>
    </row>
    <row r="12" customFormat="false" ht="23.85" hidden="false" customHeight="false" outlineLevel="0" collapsed="false">
      <c r="B12" s="4" t="s">
        <v>8</v>
      </c>
    </row>
    <row r="13" customFormat="false" ht="23.85" hidden="false" customHeight="false" outlineLevel="0" collapsed="false">
      <c r="B13" s="4" t="s">
        <v>9</v>
      </c>
    </row>
    <row r="14" customFormat="false" ht="23.8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3" t="s">
        <v>11</v>
      </c>
    </row>
    <row r="17" customFormat="false" ht="23.85" hidden="false" customHeight="false" outlineLevel="0" collapsed="false">
      <c r="B17" s="4" t="s">
        <v>12</v>
      </c>
    </row>
    <row r="18" customFormat="false" ht="15" hidden="false" customHeight="false" outlineLevel="0" collapsed="false">
      <c r="B18" s="5" t="s">
        <v>13</v>
      </c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3" t="s">
        <v>14</v>
      </c>
    </row>
    <row r="21" customFormat="false" ht="35.05" hidden="false" customHeight="false" outlineLevel="0" collapsed="false">
      <c r="B21" s="4" t="s">
        <v>15</v>
      </c>
    </row>
    <row r="22" customFormat="false" ht="15" hidden="false" customHeight="false" outlineLevel="0" collapsed="false">
      <c r="B22" s="5" t="s">
        <v>16</v>
      </c>
    </row>
  </sheetData>
  <hyperlinks>
    <hyperlink ref="B18" r:id="rId1" display="Mehr dazu: dienstbit.at/arbeitszeit-dienstplan.html"/>
    <hyperlink ref="B22" r:id="rId2" display="Demo ohne Anmeldung ansehen: dienstbit.a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6E5F"/>
    <pageSetUpPr fitToPage="true"/>
  </sheetPr>
  <dimension ref="A1:L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10" min="3" style="0" width="11"/>
    <col collapsed="false" customWidth="true" hidden="false" outlineLevel="0" max="11" min="11" style="0" width="9"/>
    <col collapsed="false" customWidth="true" hidden="false" outlineLevel="0" max="12" min="12" style="0" width="10"/>
  </cols>
  <sheetData>
    <row r="1" customFormat="false" ht="19.7" hidden="false" customHeight="false" outlineLevel="0" collapsed="false">
      <c r="A1" s="1" t="s">
        <v>17</v>
      </c>
    </row>
    <row r="2" customFormat="false" ht="15" hidden="false" customHeight="false" outlineLevel="0" collapsed="false">
      <c r="A2" s="6" t="s">
        <v>18</v>
      </c>
      <c r="B2" s="7" t="s">
        <v>19</v>
      </c>
      <c r="C2" s="7"/>
      <c r="E2" s="8" t="s">
        <v>20</v>
      </c>
      <c r="F2" s="8"/>
      <c r="G2" s="9" t="n">
        <v>46328</v>
      </c>
      <c r="H2" s="10" t="s">
        <v>21</v>
      </c>
      <c r="I2" s="11" t="n">
        <f aca="false">IF(G2="","",INT((G2-DATE(YEAR(G2-WEEKDAY(G2-1)+4),1,3)+WEEKDAY(DATE(YEAR(G2-WEEKDAY(G2-1)+4),1,3))+5)/7))</f>
        <v>45</v>
      </c>
    </row>
    <row r="4" customFormat="false" ht="15" hidden="false" customHeight="true" outlineLevel="0" collapsed="false">
      <c r="A4" s="12" t="s">
        <v>22</v>
      </c>
      <c r="B4" s="12" t="s">
        <v>23</v>
      </c>
      <c r="C4" s="12" t="s">
        <v>24</v>
      </c>
      <c r="D4" s="13" t="s">
        <v>25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31</v>
      </c>
      <c r="K4" s="14" t="s">
        <v>32</v>
      </c>
      <c r="L4" s="14" t="s">
        <v>33</v>
      </c>
    </row>
    <row r="5" customFormat="false" ht="15" hidden="false" customHeight="false" outlineLevel="0" collapsed="false">
      <c r="A5" s="12"/>
      <c r="B5" s="12"/>
      <c r="C5" s="12"/>
      <c r="D5" s="15" t="n">
        <f aca="false">IF($G$2="","",$G$2+0)</f>
        <v>46328</v>
      </c>
      <c r="E5" s="15" t="n">
        <f aca="false">IF($G$2="","",$G$2+1)</f>
        <v>46329</v>
      </c>
      <c r="F5" s="15" t="n">
        <f aca="false">IF($G$2="","",$G$2+2)</f>
        <v>46330</v>
      </c>
      <c r="G5" s="15" t="n">
        <f aca="false">IF($G$2="","",$G$2+3)</f>
        <v>46331</v>
      </c>
      <c r="H5" s="15" t="n">
        <f aca="false">IF($G$2="","",$G$2+4)</f>
        <v>46332</v>
      </c>
      <c r="I5" s="15" t="n">
        <f aca="false">IF($G$2="","",$G$2+5)</f>
        <v>46333</v>
      </c>
      <c r="J5" s="15" t="n">
        <f aca="false">IF($G$2="","",$G$2+6)</f>
        <v>46334</v>
      </c>
      <c r="K5" s="14"/>
      <c r="L5" s="14"/>
    </row>
    <row r="6" customFormat="false" ht="24" hidden="false" customHeight="true" outlineLevel="0" collapsed="false">
      <c r="A6" s="12"/>
      <c r="B6" s="12"/>
      <c r="C6" s="12"/>
      <c r="D6" s="16" t="str">
        <f aca="false">IF(D5="","",IFERROR(INDEX(FtName,MATCH(D5,FtDatum,0)),""))</f>
        <v/>
      </c>
      <c r="E6" s="16" t="str">
        <f aca="false">IF(E5="","",IFERROR(INDEX(FtName,MATCH(E5,FtDatum,0)),""))</f>
        <v/>
      </c>
      <c r="F6" s="16" t="str">
        <f aca="false">IF(F5="","",IFERROR(INDEX(FtName,MATCH(F5,FtDatum,0)),""))</f>
        <v/>
      </c>
      <c r="G6" s="16" t="str">
        <f aca="false">IF(G5="","",IFERROR(INDEX(FtName,MATCH(G5,FtDatum,0)),""))</f>
        <v/>
      </c>
      <c r="H6" s="16" t="str">
        <f aca="false">IF(H5="","",IFERROR(INDEX(FtName,MATCH(H5,FtDatum,0)),""))</f>
        <v/>
      </c>
      <c r="I6" s="16" t="str">
        <f aca="false">IF(I5="","",IFERROR(INDEX(FtName,MATCH(I5,FtDatum,0)),""))</f>
        <v/>
      </c>
      <c r="J6" s="16" t="str">
        <f aca="false">IF(J5="","",IFERROR(INDEX(FtName,MATCH(J5,FtDatum,0)),""))</f>
        <v/>
      </c>
      <c r="K6" s="14"/>
      <c r="L6" s="14"/>
    </row>
    <row r="7" customFormat="false" ht="15" hidden="false" customHeight="false" outlineLevel="0" collapsed="false">
      <c r="A7" s="17" t="s">
        <v>34</v>
      </c>
      <c r="B7" s="17" t="s">
        <v>35</v>
      </c>
      <c r="C7" s="18" t="n">
        <v>40</v>
      </c>
      <c r="D7" s="18" t="s">
        <v>36</v>
      </c>
      <c r="E7" s="18" t="s">
        <v>36</v>
      </c>
      <c r="F7" s="18" t="s">
        <v>37</v>
      </c>
      <c r="G7" s="18" t="s">
        <v>36</v>
      </c>
      <c r="H7" s="18" t="s">
        <v>36</v>
      </c>
      <c r="I7" s="18"/>
      <c r="J7" s="18"/>
      <c r="K7" s="19" t="n">
        <f aca="false">IF(AND(A7="",COUNTA(D7:J7)=0),"",SUMPRODUCT(SUMIF(Kuerzel,D7:J7,Stunden)))</f>
        <v>38</v>
      </c>
      <c r="L7" s="20" t="n">
        <f aca="false">IF(OR(C7="",K7=""),"",K7-C7)</f>
        <v>-2</v>
      </c>
    </row>
    <row r="8" customFormat="false" ht="15" hidden="false" customHeight="false" outlineLevel="0" collapsed="false">
      <c r="A8" s="17" t="s">
        <v>38</v>
      </c>
      <c r="B8" s="17" t="s">
        <v>39</v>
      </c>
      <c r="C8" s="18" t="n">
        <v>30</v>
      </c>
      <c r="D8" s="18" t="s">
        <v>40</v>
      </c>
      <c r="E8" s="18" t="s">
        <v>40</v>
      </c>
      <c r="F8" s="18"/>
      <c r="G8" s="18" t="s">
        <v>40</v>
      </c>
      <c r="H8" s="18" t="s">
        <v>37</v>
      </c>
      <c r="I8" s="18" t="s">
        <v>41</v>
      </c>
      <c r="J8" s="18"/>
      <c r="K8" s="19" t="n">
        <f aca="false">IF(AND(A8="",COUNTA(D8:J8)=0),"",SUMPRODUCT(SUMIF(Kuerzel,D8:J8,Stunden)))</f>
        <v>28</v>
      </c>
      <c r="L8" s="20" t="n">
        <f aca="false">IF(OR(C8="",K8=""),"",K8-C8)</f>
        <v>-2</v>
      </c>
    </row>
    <row r="9" customFormat="false" ht="15" hidden="false" customHeight="false" outlineLevel="0" collapsed="false">
      <c r="A9" s="17" t="s">
        <v>42</v>
      </c>
      <c r="B9" s="17" t="s">
        <v>39</v>
      </c>
      <c r="C9" s="18" t="n">
        <v>40</v>
      </c>
      <c r="D9" s="18" t="s">
        <v>36</v>
      </c>
      <c r="E9" s="18" t="s">
        <v>43</v>
      </c>
      <c r="F9" s="18" t="s">
        <v>43</v>
      </c>
      <c r="G9" s="18" t="s">
        <v>43</v>
      </c>
      <c r="H9" s="18" t="s">
        <v>36</v>
      </c>
      <c r="I9" s="18"/>
      <c r="J9" s="18"/>
      <c r="K9" s="19" t="n">
        <f aca="false">IF(AND(A9="",COUNTA(D9:J9)=0),"",SUMPRODUCT(SUMIF(Kuerzel,D9:J9,Stunden)))</f>
        <v>40</v>
      </c>
      <c r="L9" s="20" t="n">
        <f aca="false">IF(OR(C9="",K9=""),"",K9-C9)</f>
        <v>0</v>
      </c>
    </row>
    <row r="10" customFormat="false" ht="15" hidden="false" customHeight="false" outlineLevel="0" collapsed="false">
      <c r="A10" s="17" t="s">
        <v>44</v>
      </c>
      <c r="B10" s="17" t="s">
        <v>45</v>
      </c>
      <c r="C10" s="18" t="n">
        <v>40</v>
      </c>
      <c r="D10" s="18" t="s">
        <v>37</v>
      </c>
      <c r="E10" s="18" t="s">
        <v>46</v>
      </c>
      <c r="F10" s="18" t="s">
        <v>40</v>
      </c>
      <c r="G10" s="18" t="s">
        <v>37</v>
      </c>
      <c r="H10" s="18" t="s">
        <v>46</v>
      </c>
      <c r="I10" s="18"/>
      <c r="J10" s="18"/>
      <c r="K10" s="19" t="n">
        <f aca="false">IF(AND(A10="",COUNTA(D10:J10)=0),"",SUMPRODUCT(SUMIF(Kuerzel,D10:J10,Stunden)))</f>
        <v>34</v>
      </c>
      <c r="L10" s="20" t="n">
        <f aca="false">IF(OR(C10="",K10=""),"",K10-C10)</f>
        <v>-6</v>
      </c>
    </row>
    <row r="11" customFormat="false" ht="15" hidden="false" customHeight="false" outlineLevel="0" collapsed="false">
      <c r="A11" s="21"/>
      <c r="B11" s="21"/>
      <c r="C11" s="22"/>
      <c r="D11" s="22"/>
      <c r="E11" s="22"/>
      <c r="F11" s="22"/>
      <c r="G11" s="22"/>
      <c r="H11" s="22"/>
      <c r="I11" s="22"/>
      <c r="J11" s="22"/>
      <c r="K11" s="19" t="str">
        <f aca="false">IF(AND(A11="",COUNTA(D11:J11)=0),"",SUMPRODUCT(SUMIF(Kuerzel,D11:J11,Stunden)))</f>
        <v/>
      </c>
      <c r="L11" s="20" t="str">
        <f aca="false">IF(OR(C11="",K11=""),"",K11-C11)</f>
        <v/>
      </c>
    </row>
    <row r="12" customFormat="false" ht="15" hidden="false" customHeight="false" outlineLevel="0" collapsed="false">
      <c r="A12" s="21"/>
      <c r="B12" s="21"/>
      <c r="C12" s="22"/>
      <c r="D12" s="22"/>
      <c r="E12" s="22"/>
      <c r="F12" s="22"/>
      <c r="G12" s="22"/>
      <c r="H12" s="22"/>
      <c r="I12" s="22"/>
      <c r="J12" s="22"/>
      <c r="K12" s="19" t="str">
        <f aca="false">IF(AND(A12="",COUNTA(D12:J12)=0),"",SUMPRODUCT(SUMIF(Kuerzel,D12:J12,Stunden)))</f>
        <v/>
      </c>
      <c r="L12" s="20" t="str">
        <f aca="false">IF(OR(C12="",K12=""),"",K12-C12)</f>
        <v/>
      </c>
    </row>
    <row r="13" customFormat="false" ht="15" hidden="false" customHeight="false" outlineLevel="0" collapsed="false">
      <c r="A13" s="21"/>
      <c r="B13" s="21"/>
      <c r="C13" s="22"/>
      <c r="D13" s="22"/>
      <c r="E13" s="22"/>
      <c r="F13" s="22"/>
      <c r="G13" s="22"/>
      <c r="H13" s="22"/>
      <c r="I13" s="22"/>
      <c r="J13" s="22"/>
      <c r="K13" s="19" t="str">
        <f aca="false">IF(AND(A13="",COUNTA(D13:J13)=0),"",SUMPRODUCT(SUMIF(Kuerzel,D13:J13,Stunden)))</f>
        <v/>
      </c>
      <c r="L13" s="20" t="str">
        <f aca="false">IF(OR(C13="",K13=""),"",K13-C13)</f>
        <v/>
      </c>
    </row>
    <row r="14" customFormat="false" ht="15" hidden="false" customHeight="false" outlineLevel="0" collapsed="false">
      <c r="A14" s="21"/>
      <c r="B14" s="21"/>
      <c r="C14" s="22"/>
      <c r="D14" s="22"/>
      <c r="E14" s="22"/>
      <c r="F14" s="22"/>
      <c r="G14" s="22"/>
      <c r="H14" s="22"/>
      <c r="I14" s="22"/>
      <c r="J14" s="22"/>
      <c r="K14" s="19" t="str">
        <f aca="false">IF(AND(A14="",COUNTA(D14:J14)=0),"",SUMPRODUCT(SUMIF(Kuerzel,D14:J14,Stunden)))</f>
        <v/>
      </c>
      <c r="L14" s="20" t="str">
        <f aca="false">IF(OR(C14="",K14=""),"",K14-C14)</f>
        <v/>
      </c>
    </row>
    <row r="15" customFormat="false" ht="15" hidden="false" customHeight="false" outlineLevel="0" collapsed="false">
      <c r="A15" s="21"/>
      <c r="B15" s="21"/>
      <c r="C15" s="22"/>
      <c r="D15" s="22"/>
      <c r="E15" s="22"/>
      <c r="F15" s="22"/>
      <c r="G15" s="22"/>
      <c r="H15" s="22"/>
      <c r="I15" s="22"/>
      <c r="J15" s="22"/>
      <c r="K15" s="19" t="str">
        <f aca="false">IF(AND(A15="",COUNTA(D15:J15)=0),"",SUMPRODUCT(SUMIF(Kuerzel,D15:J15,Stunden)))</f>
        <v/>
      </c>
      <c r="L15" s="20" t="str">
        <f aca="false">IF(OR(C15="",K15=""),"",K15-C15)</f>
        <v/>
      </c>
    </row>
    <row r="16" customFormat="false" ht="15" hidden="false" customHeight="false" outlineLevel="0" collapsed="false">
      <c r="A16" s="21"/>
      <c r="B16" s="21"/>
      <c r="C16" s="22"/>
      <c r="D16" s="22"/>
      <c r="E16" s="22"/>
      <c r="F16" s="22"/>
      <c r="G16" s="22"/>
      <c r="H16" s="22"/>
      <c r="I16" s="22"/>
      <c r="J16" s="22"/>
      <c r="K16" s="19" t="str">
        <f aca="false">IF(AND(A16="",COUNTA(D16:J16)=0),"",SUMPRODUCT(SUMIF(Kuerzel,D16:J16,Stunden)))</f>
        <v/>
      </c>
      <c r="L16" s="20" t="str">
        <f aca="false">IF(OR(C16="",K16=""),"",K16-C16)</f>
        <v/>
      </c>
    </row>
    <row r="17" customFormat="false" ht="15" hidden="false" customHeight="false" outlineLevel="0" collapsed="false">
      <c r="A17" s="21"/>
      <c r="B17" s="21"/>
      <c r="C17" s="22"/>
      <c r="D17" s="22"/>
      <c r="E17" s="22"/>
      <c r="F17" s="22"/>
      <c r="G17" s="22"/>
      <c r="H17" s="22"/>
      <c r="I17" s="22"/>
      <c r="J17" s="22"/>
      <c r="K17" s="19" t="str">
        <f aca="false">IF(AND(A17="",COUNTA(D17:J17)=0),"",SUMPRODUCT(SUMIF(Kuerzel,D17:J17,Stunden)))</f>
        <v/>
      </c>
      <c r="L17" s="20" t="str">
        <f aca="false">IF(OR(C17="",K17=""),"",K17-C17)</f>
        <v/>
      </c>
    </row>
    <row r="18" customFormat="false" ht="15" hidden="false" customHeight="false" outlineLevel="0" collapsed="false">
      <c r="A18" s="21"/>
      <c r="B18" s="21"/>
      <c r="C18" s="22"/>
      <c r="D18" s="22"/>
      <c r="E18" s="22"/>
      <c r="F18" s="22"/>
      <c r="G18" s="22"/>
      <c r="H18" s="22"/>
      <c r="I18" s="22"/>
      <c r="J18" s="22"/>
      <c r="K18" s="19" t="str">
        <f aca="false">IF(AND(A18="",COUNTA(D18:J18)=0),"",SUMPRODUCT(SUMIF(Kuerzel,D18:J18,Stunden)))</f>
        <v/>
      </c>
      <c r="L18" s="20" t="str">
        <f aca="false">IF(OR(C18="",K18=""),"",K18-C18)</f>
        <v/>
      </c>
    </row>
    <row r="19" customFormat="false" ht="15" hidden="false" customHeight="false" outlineLevel="0" collapsed="false">
      <c r="A19" s="21"/>
      <c r="B19" s="21"/>
      <c r="C19" s="22"/>
      <c r="D19" s="22"/>
      <c r="E19" s="22"/>
      <c r="F19" s="22"/>
      <c r="G19" s="22"/>
      <c r="H19" s="22"/>
      <c r="I19" s="22"/>
      <c r="J19" s="22"/>
      <c r="K19" s="19" t="str">
        <f aca="false">IF(AND(A19="",COUNTA(D19:J19)=0),"",SUMPRODUCT(SUMIF(Kuerzel,D19:J19,Stunden)))</f>
        <v/>
      </c>
      <c r="L19" s="20" t="str">
        <f aca="false">IF(OR(C19="",K19=""),"",K19-C19)</f>
        <v/>
      </c>
    </row>
    <row r="20" customFormat="false" ht="15" hidden="false" customHeight="false" outlineLevel="0" collapsed="false">
      <c r="A20" s="21"/>
      <c r="B20" s="21"/>
      <c r="C20" s="22"/>
      <c r="D20" s="22"/>
      <c r="E20" s="22"/>
      <c r="F20" s="22"/>
      <c r="G20" s="22"/>
      <c r="H20" s="22"/>
      <c r="I20" s="22"/>
      <c r="J20" s="22"/>
      <c r="K20" s="19" t="str">
        <f aca="false">IF(AND(A20="",COUNTA(D20:J20)=0),"",SUMPRODUCT(SUMIF(Kuerzel,D20:J20,Stunden)))</f>
        <v/>
      </c>
      <c r="L20" s="20" t="str">
        <f aca="false">IF(OR(C20="",K20=""),"",K20-C20)</f>
        <v/>
      </c>
    </row>
    <row r="21" customFormat="false" ht="15" hidden="false" customHeight="false" outlineLevel="0" collapsed="false">
      <c r="A21" s="23" t="s">
        <v>47</v>
      </c>
      <c r="B21" s="23"/>
      <c r="C21" s="23"/>
      <c r="D21" s="24" t="n">
        <f aca="false">SUMPRODUCT(SUMIF(Kuerzel,D7:D20,Anwesend))</f>
        <v>4</v>
      </c>
      <c r="E21" s="24" t="n">
        <f aca="false">SUMPRODUCT(SUMIF(Kuerzel,E7:E20,Anwesend))</f>
        <v>2</v>
      </c>
      <c r="F21" s="24" t="n">
        <f aca="false">SUMPRODUCT(SUMIF(Kuerzel,F7:F20,Anwesend))</f>
        <v>2</v>
      </c>
      <c r="G21" s="24" t="n">
        <f aca="false">SUMPRODUCT(SUMIF(Kuerzel,G7:G20,Anwesend))</f>
        <v>3</v>
      </c>
      <c r="H21" s="24" t="n">
        <f aca="false">SUMPRODUCT(SUMIF(Kuerzel,H7:H20,Anwesend))</f>
        <v>3</v>
      </c>
      <c r="I21" s="24" t="n">
        <f aca="false">SUMPRODUCT(SUMIF(Kuerzel,I7:I20,Anwesend))</f>
        <v>1</v>
      </c>
      <c r="J21" s="24" t="n">
        <f aca="false">SUMPRODUCT(SUMIF(Kuerzel,J7:J20,Anwesend))</f>
        <v>0</v>
      </c>
    </row>
    <row r="22" customFormat="false" ht="15" hidden="false" customHeight="false" outlineLevel="0" collapsed="false">
      <c r="A22" s="23" t="s">
        <v>48</v>
      </c>
      <c r="B22" s="23"/>
      <c r="C22" s="23"/>
      <c r="D22" s="25" t="n">
        <f aca="false">SUMPRODUCT(SUMIF(Kuerzel,D7:D20,Stunden))</f>
        <v>28</v>
      </c>
      <c r="E22" s="25" t="n">
        <f aca="false">SUMPRODUCT(SUMIF(Kuerzel,E7:E20,Stunden))</f>
        <v>30</v>
      </c>
      <c r="F22" s="25" t="n">
        <f aca="false">SUMPRODUCT(SUMIF(Kuerzel,F7:F20,Stunden))</f>
        <v>20</v>
      </c>
      <c r="G22" s="25" t="n">
        <f aca="false">SUMPRODUCT(SUMIF(Kuerzel,G7:G20,Stunden))</f>
        <v>28</v>
      </c>
      <c r="H22" s="25" t="n">
        <f aca="false">SUMPRODUCT(SUMIF(Kuerzel,H7:H20,Stunden))</f>
        <v>30</v>
      </c>
      <c r="I22" s="25" t="n">
        <f aca="false">SUMPRODUCT(SUMIF(Kuerzel,I7:I20,Stunden))</f>
        <v>4</v>
      </c>
      <c r="J22" s="25" t="n">
        <f aca="false">SUMPRODUCT(SUMIF(Kuerzel,J7:J20,Stunden))</f>
        <v>0</v>
      </c>
      <c r="K22" s="26" t="n">
        <f aca="false">SUM(K7:K20)</f>
        <v>140</v>
      </c>
    </row>
    <row r="24" customFormat="false" ht="15" hidden="false" customHeight="false" outlineLevel="0" collapsed="false">
      <c r="A24" s="2" t="s">
        <v>49</v>
      </c>
    </row>
    <row r="25" customFormat="false" ht="15" hidden="false" customHeight="false" outlineLevel="0" collapsed="false">
      <c r="A25" s="27" t="s">
        <v>50</v>
      </c>
    </row>
  </sheetData>
  <mergeCells count="9">
    <mergeCell ref="B2:C2"/>
    <mergeCell ref="E2:F2"/>
    <mergeCell ref="A4:A6"/>
    <mergeCell ref="B4:B6"/>
    <mergeCell ref="C4:C6"/>
    <mergeCell ref="K4:K6"/>
    <mergeCell ref="L4:L6"/>
    <mergeCell ref="A21:C21"/>
    <mergeCell ref="A22:C22"/>
  </mergeCells>
  <conditionalFormatting sqref="D7:J20">
    <cfRule type="cellIs" priority="2" operator="equal" aboveAverage="0" equalAverage="0" bottom="0" percent="0" rank="0" text="" dxfId="0">
      <formula>"U"</formula>
    </cfRule>
    <cfRule type="cellIs" priority="3" operator="equal" aboveAverage="0" equalAverage="0" bottom="0" percent="0" rank="0" text="" dxfId="1">
      <formula>"K"</formula>
    </cfRule>
    <cfRule type="cellIs" priority="4" operator="equal" aboveAverage="0" equalAverage="0" bottom="0" percent="0" rank="0" text="" dxfId="2">
      <formula>"BS"</formula>
    </cfRule>
    <cfRule type="cellIs" priority="5" operator="equal" aboveAverage="0" equalAverage="0" bottom="0" percent="0" rank="0" text="" dxfId="3">
      <formula>"ZA"</formula>
    </cfRule>
  </conditionalFormatting>
  <conditionalFormatting sqref="D4:J22">
    <cfRule type="expression" priority="6" aboveAverage="0" equalAverage="0" bottom="0" percent="0" rank="0" text="" dxfId="4">
      <formula>D$6&lt;&gt;""</formula>
    </cfRule>
  </conditionalFormatting>
  <dataValidations count="1">
    <dataValidation allowBlank="true" errorStyle="stop" operator="between" showDropDown="false" showErrorMessage="false" showInputMessage="false" sqref="D7:J20" type="list">
      <formula1>Kuerzel</formula1>
      <formula2>0</formula2>
    </dataValidation>
  </dataValidations>
  <hyperlinks>
    <hyperlink ref="A25" r:id="rId1" display="Digital, am Handy und mit Plan auf Knopfdruck – gratis: dienstbit.a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6E5F"/>
    <pageSetUpPr fitToPage="true"/>
  </sheetPr>
  <dimension ref="A1:AJ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34" min="4" style="0" width="4.6"/>
    <col collapsed="false" customWidth="true" hidden="false" outlineLevel="0" max="35" min="35" style="0" width="8"/>
    <col collapsed="false" customWidth="true" hidden="false" outlineLevel="0" max="36" min="36" style="0" width="9"/>
  </cols>
  <sheetData>
    <row r="1" customFormat="false" ht="19.7" hidden="false" customHeight="false" outlineLevel="0" collapsed="false">
      <c r="A1" s="1" t="s">
        <v>51</v>
      </c>
    </row>
    <row r="2" customFormat="false" ht="15" hidden="false" customHeight="false" outlineLevel="0" collapsed="false">
      <c r="A2" s="6" t="s">
        <v>18</v>
      </c>
      <c r="B2" s="7" t="s">
        <v>19</v>
      </c>
      <c r="C2" s="7"/>
      <c r="E2" s="8" t="s">
        <v>52</v>
      </c>
      <c r="F2" s="8"/>
      <c r="G2" s="8"/>
      <c r="H2" s="8"/>
      <c r="I2" s="8"/>
      <c r="J2" s="8"/>
      <c r="K2" s="28" t="n">
        <v>46327</v>
      </c>
      <c r="L2" s="28"/>
      <c r="M2" s="28"/>
      <c r="N2" s="28"/>
    </row>
    <row r="4" customFormat="false" ht="15" hidden="false" customHeight="true" outlineLevel="0" collapsed="false">
      <c r="A4" s="12" t="s">
        <v>22</v>
      </c>
      <c r="B4" s="12" t="s">
        <v>23</v>
      </c>
      <c r="C4" s="12" t="s">
        <v>53</v>
      </c>
      <c r="D4" s="29" t="n">
        <f aca="false">IF($K$2="","",IF(MONTH($K$2+0)=MONTH($K$2),$K$2+0,""))</f>
        <v>46327</v>
      </c>
      <c r="E4" s="29" t="n">
        <f aca="false">IF($K$2="","",IF(MONTH($K$2+1)=MONTH($K$2),$K$2+1,""))</f>
        <v>46328</v>
      </c>
      <c r="F4" s="29" t="n">
        <f aca="false">IF($K$2="","",IF(MONTH($K$2+2)=MONTH($K$2),$K$2+2,""))</f>
        <v>46329</v>
      </c>
      <c r="G4" s="29" t="n">
        <f aca="false">IF($K$2="","",IF(MONTH($K$2+3)=MONTH($K$2),$K$2+3,""))</f>
        <v>46330</v>
      </c>
      <c r="H4" s="29" t="n">
        <f aca="false">IF($K$2="","",IF(MONTH($K$2+4)=MONTH($K$2),$K$2+4,""))</f>
        <v>46331</v>
      </c>
      <c r="I4" s="29" t="n">
        <f aca="false">IF($K$2="","",IF(MONTH($K$2+5)=MONTH($K$2),$K$2+5,""))</f>
        <v>46332</v>
      </c>
      <c r="J4" s="29" t="n">
        <f aca="false">IF($K$2="","",IF(MONTH($K$2+6)=MONTH($K$2),$K$2+6,""))</f>
        <v>46333</v>
      </c>
      <c r="K4" s="29" t="n">
        <f aca="false">IF($K$2="","",IF(MONTH($K$2+7)=MONTH($K$2),$K$2+7,""))</f>
        <v>46334</v>
      </c>
      <c r="L4" s="29" t="n">
        <f aca="false">IF($K$2="","",IF(MONTH($K$2+8)=MONTH($K$2),$K$2+8,""))</f>
        <v>46335</v>
      </c>
      <c r="M4" s="29" t="n">
        <f aca="false">IF($K$2="","",IF(MONTH($K$2+9)=MONTH($K$2),$K$2+9,""))</f>
        <v>46336</v>
      </c>
      <c r="N4" s="29" t="n">
        <f aca="false">IF($K$2="","",IF(MONTH($K$2+10)=MONTH($K$2),$K$2+10,""))</f>
        <v>46337</v>
      </c>
      <c r="O4" s="29" t="n">
        <f aca="false">IF($K$2="","",IF(MONTH($K$2+11)=MONTH($K$2),$K$2+11,""))</f>
        <v>46338</v>
      </c>
      <c r="P4" s="29" t="n">
        <f aca="false">IF($K$2="","",IF(MONTH($K$2+12)=MONTH($K$2),$K$2+12,""))</f>
        <v>46339</v>
      </c>
      <c r="Q4" s="29" t="n">
        <f aca="false">IF($K$2="","",IF(MONTH($K$2+13)=MONTH($K$2),$K$2+13,""))</f>
        <v>46340</v>
      </c>
      <c r="R4" s="29" t="n">
        <f aca="false">IF($K$2="","",IF(MONTH($K$2+14)=MONTH($K$2),$K$2+14,""))</f>
        <v>46341</v>
      </c>
      <c r="S4" s="29" t="n">
        <f aca="false">IF($K$2="","",IF(MONTH($K$2+15)=MONTH($K$2),$K$2+15,""))</f>
        <v>46342</v>
      </c>
      <c r="T4" s="29" t="n">
        <f aca="false">IF($K$2="","",IF(MONTH($K$2+16)=MONTH($K$2),$K$2+16,""))</f>
        <v>46343</v>
      </c>
      <c r="U4" s="29" t="n">
        <f aca="false">IF($K$2="","",IF(MONTH($K$2+17)=MONTH($K$2),$K$2+17,""))</f>
        <v>46344</v>
      </c>
      <c r="V4" s="29" t="n">
        <f aca="false">IF($K$2="","",IF(MONTH($K$2+18)=MONTH($K$2),$K$2+18,""))</f>
        <v>46345</v>
      </c>
      <c r="W4" s="29" t="n">
        <f aca="false">IF($K$2="","",IF(MONTH($K$2+19)=MONTH($K$2),$K$2+19,""))</f>
        <v>46346</v>
      </c>
      <c r="X4" s="29" t="n">
        <f aca="false">IF($K$2="","",IF(MONTH($K$2+20)=MONTH($K$2),$K$2+20,""))</f>
        <v>46347</v>
      </c>
      <c r="Y4" s="29" t="n">
        <f aca="false">IF($K$2="","",IF(MONTH($K$2+21)=MONTH($K$2),$K$2+21,""))</f>
        <v>46348</v>
      </c>
      <c r="Z4" s="29" t="n">
        <f aca="false">IF($K$2="","",IF(MONTH($K$2+22)=MONTH($K$2),$K$2+22,""))</f>
        <v>46349</v>
      </c>
      <c r="AA4" s="29" t="n">
        <f aca="false">IF($K$2="","",IF(MONTH($K$2+23)=MONTH($K$2),$K$2+23,""))</f>
        <v>46350</v>
      </c>
      <c r="AB4" s="29" t="n">
        <f aca="false">IF($K$2="","",IF(MONTH($K$2+24)=MONTH($K$2),$K$2+24,""))</f>
        <v>46351</v>
      </c>
      <c r="AC4" s="29" t="n">
        <f aca="false">IF($K$2="","",IF(MONTH($K$2+25)=MONTH($K$2),$K$2+25,""))</f>
        <v>46352</v>
      </c>
      <c r="AD4" s="29" t="n">
        <f aca="false">IF($K$2="","",IF(MONTH($K$2+26)=MONTH($K$2),$K$2+26,""))</f>
        <v>46353</v>
      </c>
      <c r="AE4" s="29" t="n">
        <f aca="false">IF($K$2="","",IF(MONTH($K$2+27)=MONTH($K$2),$K$2+27,""))</f>
        <v>46354</v>
      </c>
      <c r="AF4" s="29" t="n">
        <f aca="false">IF($K$2="","",IF(MONTH($K$2+28)=MONTH($K$2),$K$2+28,""))</f>
        <v>46355</v>
      </c>
      <c r="AG4" s="29" t="n">
        <f aca="false">IF($K$2="","",IF(MONTH($K$2+29)=MONTH($K$2),$K$2+29,""))</f>
        <v>46356</v>
      </c>
      <c r="AH4" s="29" t="str">
        <f aca="false">IF($K$2="","",IF(MONTH($K$2+30)=MONTH($K$2),$K$2+30,""))</f>
        <v/>
      </c>
      <c r="AI4" s="12" t="s">
        <v>32</v>
      </c>
      <c r="AJ4" s="12" t="s">
        <v>33</v>
      </c>
    </row>
    <row r="5" customFormat="false" ht="15" hidden="false" customHeight="false" outlineLevel="0" collapsed="false">
      <c r="A5" s="12"/>
      <c r="B5" s="12"/>
      <c r="C5" s="12"/>
      <c r="D5" s="30" t="str">
        <f aca="false">IF(D4="","",CHOOSE(WEEKDAY(D4,2),"Mo","Di","Mi","Do","Fr","Sa","So"))</f>
        <v>So</v>
      </c>
      <c r="E5" s="30" t="str">
        <f aca="false">IF(E4="","",CHOOSE(WEEKDAY(E4,2),"Mo","Di","Mi","Do","Fr","Sa","So"))</f>
        <v>Mo</v>
      </c>
      <c r="F5" s="30" t="str">
        <f aca="false">IF(F4="","",CHOOSE(WEEKDAY(F4,2),"Mo","Di","Mi","Do","Fr","Sa","So"))</f>
        <v>Di</v>
      </c>
      <c r="G5" s="30" t="str">
        <f aca="false">IF(G4="","",CHOOSE(WEEKDAY(G4,2),"Mo","Di","Mi","Do","Fr","Sa","So"))</f>
        <v>Mi</v>
      </c>
      <c r="H5" s="30" t="str">
        <f aca="false">IF(H4="","",CHOOSE(WEEKDAY(H4,2),"Mo","Di","Mi","Do","Fr","Sa","So"))</f>
        <v>Do</v>
      </c>
      <c r="I5" s="30" t="str">
        <f aca="false">IF(I4="","",CHOOSE(WEEKDAY(I4,2),"Mo","Di","Mi","Do","Fr","Sa","So"))</f>
        <v>Fr</v>
      </c>
      <c r="J5" s="30" t="str">
        <f aca="false">IF(J4="","",CHOOSE(WEEKDAY(J4,2),"Mo","Di","Mi","Do","Fr","Sa","So"))</f>
        <v>Sa</v>
      </c>
      <c r="K5" s="30" t="str">
        <f aca="false">IF(K4="","",CHOOSE(WEEKDAY(K4,2),"Mo","Di","Mi","Do","Fr","Sa","So"))</f>
        <v>So</v>
      </c>
      <c r="L5" s="30" t="str">
        <f aca="false">IF(L4="","",CHOOSE(WEEKDAY(L4,2),"Mo","Di","Mi","Do","Fr","Sa","So"))</f>
        <v>Mo</v>
      </c>
      <c r="M5" s="30" t="str">
        <f aca="false">IF(M4="","",CHOOSE(WEEKDAY(M4,2),"Mo","Di","Mi","Do","Fr","Sa","So"))</f>
        <v>Di</v>
      </c>
      <c r="N5" s="30" t="str">
        <f aca="false">IF(N4="","",CHOOSE(WEEKDAY(N4,2),"Mo","Di","Mi","Do","Fr","Sa","So"))</f>
        <v>Mi</v>
      </c>
      <c r="O5" s="30" t="str">
        <f aca="false">IF(O4="","",CHOOSE(WEEKDAY(O4,2),"Mo","Di","Mi","Do","Fr","Sa","So"))</f>
        <v>Do</v>
      </c>
      <c r="P5" s="30" t="str">
        <f aca="false">IF(P4="","",CHOOSE(WEEKDAY(P4,2),"Mo","Di","Mi","Do","Fr","Sa","So"))</f>
        <v>Fr</v>
      </c>
      <c r="Q5" s="30" t="str">
        <f aca="false">IF(Q4="","",CHOOSE(WEEKDAY(Q4,2),"Mo","Di","Mi","Do","Fr","Sa","So"))</f>
        <v>Sa</v>
      </c>
      <c r="R5" s="30" t="str">
        <f aca="false">IF(R4="","",CHOOSE(WEEKDAY(R4,2),"Mo","Di","Mi","Do","Fr","Sa","So"))</f>
        <v>So</v>
      </c>
      <c r="S5" s="30" t="str">
        <f aca="false">IF(S4="","",CHOOSE(WEEKDAY(S4,2),"Mo","Di","Mi","Do","Fr","Sa","So"))</f>
        <v>Mo</v>
      </c>
      <c r="T5" s="30" t="str">
        <f aca="false">IF(T4="","",CHOOSE(WEEKDAY(T4,2),"Mo","Di","Mi","Do","Fr","Sa","So"))</f>
        <v>Di</v>
      </c>
      <c r="U5" s="30" t="str">
        <f aca="false">IF(U4="","",CHOOSE(WEEKDAY(U4,2),"Mo","Di","Mi","Do","Fr","Sa","So"))</f>
        <v>Mi</v>
      </c>
      <c r="V5" s="30" t="str">
        <f aca="false">IF(V4="","",CHOOSE(WEEKDAY(V4,2),"Mo","Di","Mi","Do","Fr","Sa","So"))</f>
        <v>Do</v>
      </c>
      <c r="W5" s="30" t="str">
        <f aca="false">IF(W4="","",CHOOSE(WEEKDAY(W4,2),"Mo","Di","Mi","Do","Fr","Sa","So"))</f>
        <v>Fr</v>
      </c>
      <c r="X5" s="30" t="str">
        <f aca="false">IF(X4="","",CHOOSE(WEEKDAY(X4,2),"Mo","Di","Mi","Do","Fr","Sa","So"))</f>
        <v>Sa</v>
      </c>
      <c r="Y5" s="30" t="str">
        <f aca="false">IF(Y4="","",CHOOSE(WEEKDAY(Y4,2),"Mo","Di","Mi","Do","Fr","Sa","So"))</f>
        <v>So</v>
      </c>
      <c r="Z5" s="30" t="str">
        <f aca="false">IF(Z4="","",CHOOSE(WEEKDAY(Z4,2),"Mo","Di","Mi","Do","Fr","Sa","So"))</f>
        <v>Mo</v>
      </c>
      <c r="AA5" s="30" t="str">
        <f aca="false">IF(AA4="","",CHOOSE(WEEKDAY(AA4,2),"Mo","Di","Mi","Do","Fr","Sa","So"))</f>
        <v>Di</v>
      </c>
      <c r="AB5" s="30" t="str">
        <f aca="false">IF(AB4="","",CHOOSE(WEEKDAY(AB4,2),"Mo","Di","Mi","Do","Fr","Sa","So"))</f>
        <v>Mi</v>
      </c>
      <c r="AC5" s="30" t="str">
        <f aca="false">IF(AC4="","",CHOOSE(WEEKDAY(AC4,2),"Mo","Di","Mi","Do","Fr","Sa","So"))</f>
        <v>Do</v>
      </c>
      <c r="AD5" s="30" t="str">
        <f aca="false">IF(AD4="","",CHOOSE(WEEKDAY(AD4,2),"Mo","Di","Mi","Do","Fr","Sa","So"))</f>
        <v>Fr</v>
      </c>
      <c r="AE5" s="30" t="str">
        <f aca="false">IF(AE4="","",CHOOSE(WEEKDAY(AE4,2),"Mo","Di","Mi","Do","Fr","Sa","So"))</f>
        <v>Sa</v>
      </c>
      <c r="AF5" s="30" t="str">
        <f aca="false">IF(AF4="","",CHOOSE(WEEKDAY(AF4,2),"Mo","Di","Mi","Do","Fr","Sa","So"))</f>
        <v>So</v>
      </c>
      <c r="AG5" s="30" t="str">
        <f aca="false">IF(AG4="","",CHOOSE(WEEKDAY(AG4,2),"Mo","Di","Mi","Do","Fr","Sa","So"))</f>
        <v>Mo</v>
      </c>
      <c r="AH5" s="30" t="str">
        <f aca="false">IF(AH4="","",CHOOSE(WEEKDAY(AH4,2),"Mo","Di","Mi","Do","Fr","Sa","So"))</f>
        <v/>
      </c>
      <c r="AI5" s="12"/>
      <c r="AJ5" s="12"/>
    </row>
    <row r="6" customFormat="false" ht="15" hidden="false" customHeight="false" outlineLevel="0" collapsed="false">
      <c r="A6" s="12"/>
      <c r="B6" s="12"/>
      <c r="C6" s="12"/>
      <c r="D6" s="31" t="str">
        <f aca="false">IF(D4="","",IF(ISNUMBER(MATCH(D4,FtDatum,0)),"FT",""))</f>
        <v>FT</v>
      </c>
      <c r="E6" s="31" t="str">
        <f aca="false">IF(E4="","",IF(ISNUMBER(MATCH(E4,FtDatum,0)),"FT",""))</f>
        <v/>
      </c>
      <c r="F6" s="31" t="str">
        <f aca="false">IF(F4="","",IF(ISNUMBER(MATCH(F4,FtDatum,0)),"FT",""))</f>
        <v/>
      </c>
      <c r="G6" s="31" t="str">
        <f aca="false">IF(G4="","",IF(ISNUMBER(MATCH(G4,FtDatum,0)),"FT",""))</f>
        <v/>
      </c>
      <c r="H6" s="31" t="str">
        <f aca="false">IF(H4="","",IF(ISNUMBER(MATCH(H4,FtDatum,0)),"FT",""))</f>
        <v/>
      </c>
      <c r="I6" s="31" t="str">
        <f aca="false">IF(I4="","",IF(ISNUMBER(MATCH(I4,FtDatum,0)),"FT",""))</f>
        <v/>
      </c>
      <c r="J6" s="31" t="str">
        <f aca="false">IF(J4="","",IF(ISNUMBER(MATCH(J4,FtDatum,0)),"FT",""))</f>
        <v/>
      </c>
      <c r="K6" s="31" t="str">
        <f aca="false">IF(K4="","",IF(ISNUMBER(MATCH(K4,FtDatum,0)),"FT",""))</f>
        <v/>
      </c>
      <c r="L6" s="31" t="str">
        <f aca="false">IF(L4="","",IF(ISNUMBER(MATCH(L4,FtDatum,0)),"FT",""))</f>
        <v/>
      </c>
      <c r="M6" s="31" t="str">
        <f aca="false">IF(M4="","",IF(ISNUMBER(MATCH(M4,FtDatum,0)),"FT",""))</f>
        <v/>
      </c>
      <c r="N6" s="31" t="str">
        <f aca="false">IF(N4="","",IF(ISNUMBER(MATCH(N4,FtDatum,0)),"FT",""))</f>
        <v/>
      </c>
      <c r="O6" s="31" t="str">
        <f aca="false">IF(O4="","",IF(ISNUMBER(MATCH(O4,FtDatum,0)),"FT",""))</f>
        <v/>
      </c>
      <c r="P6" s="31" t="str">
        <f aca="false">IF(P4="","",IF(ISNUMBER(MATCH(P4,FtDatum,0)),"FT",""))</f>
        <v/>
      </c>
      <c r="Q6" s="31" t="str">
        <f aca="false">IF(Q4="","",IF(ISNUMBER(MATCH(Q4,FtDatum,0)),"FT",""))</f>
        <v/>
      </c>
      <c r="R6" s="31" t="str">
        <f aca="false">IF(R4="","",IF(ISNUMBER(MATCH(R4,FtDatum,0)),"FT",""))</f>
        <v/>
      </c>
      <c r="S6" s="31" t="str">
        <f aca="false">IF(S4="","",IF(ISNUMBER(MATCH(S4,FtDatum,0)),"FT",""))</f>
        <v/>
      </c>
      <c r="T6" s="31" t="str">
        <f aca="false">IF(T4="","",IF(ISNUMBER(MATCH(T4,FtDatum,0)),"FT",""))</f>
        <v/>
      </c>
      <c r="U6" s="31" t="str">
        <f aca="false">IF(U4="","",IF(ISNUMBER(MATCH(U4,FtDatum,0)),"FT",""))</f>
        <v/>
      </c>
      <c r="V6" s="31" t="str">
        <f aca="false">IF(V4="","",IF(ISNUMBER(MATCH(V4,FtDatum,0)),"FT",""))</f>
        <v/>
      </c>
      <c r="W6" s="31" t="str">
        <f aca="false">IF(W4="","",IF(ISNUMBER(MATCH(W4,FtDatum,0)),"FT",""))</f>
        <v/>
      </c>
      <c r="X6" s="31" t="str">
        <f aca="false">IF(X4="","",IF(ISNUMBER(MATCH(X4,FtDatum,0)),"FT",""))</f>
        <v/>
      </c>
      <c r="Y6" s="31" t="str">
        <f aca="false">IF(Y4="","",IF(ISNUMBER(MATCH(Y4,FtDatum,0)),"FT",""))</f>
        <v/>
      </c>
      <c r="Z6" s="31" t="str">
        <f aca="false">IF(Z4="","",IF(ISNUMBER(MATCH(Z4,FtDatum,0)),"FT",""))</f>
        <v/>
      </c>
      <c r="AA6" s="31" t="str">
        <f aca="false">IF(AA4="","",IF(ISNUMBER(MATCH(AA4,FtDatum,0)),"FT",""))</f>
        <v/>
      </c>
      <c r="AB6" s="31" t="str">
        <f aca="false">IF(AB4="","",IF(ISNUMBER(MATCH(AB4,FtDatum,0)),"FT",""))</f>
        <v/>
      </c>
      <c r="AC6" s="31" t="str">
        <f aca="false">IF(AC4="","",IF(ISNUMBER(MATCH(AC4,FtDatum,0)),"FT",""))</f>
        <v/>
      </c>
      <c r="AD6" s="31" t="str">
        <f aca="false">IF(AD4="","",IF(ISNUMBER(MATCH(AD4,FtDatum,0)),"FT",""))</f>
        <v/>
      </c>
      <c r="AE6" s="31" t="str">
        <f aca="false">IF(AE4="","",IF(ISNUMBER(MATCH(AE4,FtDatum,0)),"FT",""))</f>
        <v/>
      </c>
      <c r="AF6" s="31" t="str">
        <f aca="false">IF(AF4="","",IF(ISNUMBER(MATCH(AF4,FtDatum,0)),"FT",""))</f>
        <v/>
      </c>
      <c r="AG6" s="31" t="str">
        <f aca="false">IF(AG4="","",IF(ISNUMBER(MATCH(AG4,FtDatum,0)),"FT",""))</f>
        <v/>
      </c>
      <c r="AH6" s="31" t="str">
        <f aca="false">IF(AH4="","",IF(ISNUMBER(MATCH(AH4,FtDatum,0)),"FT",""))</f>
        <v/>
      </c>
      <c r="AI6" s="12"/>
      <c r="AJ6" s="12"/>
    </row>
    <row r="7" customFormat="false" ht="15" hidden="false" customHeight="false" outlineLevel="0" collapsed="false">
      <c r="A7" s="17" t="s">
        <v>34</v>
      </c>
      <c r="B7" s="17" t="s">
        <v>35</v>
      </c>
      <c r="C7" s="18" t="n">
        <v>173</v>
      </c>
      <c r="D7" s="18"/>
      <c r="E7" s="18" t="s">
        <v>36</v>
      </c>
      <c r="F7" s="18" t="s">
        <v>36</v>
      </c>
      <c r="G7" s="18" t="s">
        <v>37</v>
      </c>
      <c r="H7" s="18" t="s">
        <v>36</v>
      </c>
      <c r="I7" s="18" t="s">
        <v>36</v>
      </c>
      <c r="J7" s="18"/>
      <c r="K7" s="18"/>
      <c r="L7" s="18" t="s">
        <v>36</v>
      </c>
      <c r="M7" s="18" t="s">
        <v>36</v>
      </c>
      <c r="N7" s="18" t="s">
        <v>37</v>
      </c>
      <c r="O7" s="18" t="s">
        <v>36</v>
      </c>
      <c r="P7" s="18" t="s">
        <v>36</v>
      </c>
      <c r="Q7" s="18"/>
      <c r="R7" s="18"/>
      <c r="S7" s="18" t="s">
        <v>36</v>
      </c>
      <c r="T7" s="18" t="s">
        <v>36</v>
      </c>
      <c r="U7" s="18" t="s">
        <v>37</v>
      </c>
      <c r="V7" s="18" t="s">
        <v>36</v>
      </c>
      <c r="W7" s="18" t="s">
        <v>36</v>
      </c>
      <c r="X7" s="18"/>
      <c r="Y7" s="18"/>
      <c r="Z7" s="18" t="s">
        <v>36</v>
      </c>
      <c r="AA7" s="18" t="s">
        <v>36</v>
      </c>
      <c r="AB7" s="18" t="s">
        <v>37</v>
      </c>
      <c r="AC7" s="18" t="s">
        <v>36</v>
      </c>
      <c r="AD7" s="18" t="s">
        <v>36</v>
      </c>
      <c r="AE7" s="18"/>
      <c r="AF7" s="18"/>
      <c r="AG7" s="18" t="s">
        <v>36</v>
      </c>
      <c r="AH7" s="18"/>
      <c r="AI7" s="19" t="n">
        <f aca="false">IF(AND(A7="",COUNTA(D7:AH7)=0),"",SUMPRODUCT(SUMIF(Kuerzel,D7:AH7,Stunden)))</f>
        <v>160</v>
      </c>
      <c r="AJ7" s="20" t="n">
        <f aca="false">IF(OR(C7="",AI7=""),"",AI7-C7)</f>
        <v>-13</v>
      </c>
    </row>
    <row r="8" customFormat="false" ht="15" hidden="false" customHeight="false" outlineLevel="0" collapsed="false">
      <c r="A8" s="17" t="s">
        <v>38</v>
      </c>
      <c r="B8" s="17" t="s">
        <v>39</v>
      </c>
      <c r="C8" s="18" t="n">
        <v>130</v>
      </c>
      <c r="D8" s="18"/>
      <c r="E8" s="18" t="s">
        <v>40</v>
      </c>
      <c r="F8" s="18" t="s">
        <v>40</v>
      </c>
      <c r="G8" s="18"/>
      <c r="H8" s="18" t="s">
        <v>40</v>
      </c>
      <c r="I8" s="18" t="s">
        <v>40</v>
      </c>
      <c r="J8" s="18"/>
      <c r="K8" s="18"/>
      <c r="L8" s="18" t="s">
        <v>40</v>
      </c>
      <c r="M8" s="18" t="s">
        <v>40</v>
      </c>
      <c r="N8" s="18"/>
      <c r="O8" s="18" t="s">
        <v>40</v>
      </c>
      <c r="P8" s="18" t="s">
        <v>40</v>
      </c>
      <c r="Q8" s="18"/>
      <c r="R8" s="18"/>
      <c r="S8" s="18" t="s">
        <v>40</v>
      </c>
      <c r="T8" s="18" t="s">
        <v>40</v>
      </c>
      <c r="U8" s="18"/>
      <c r="V8" s="18" t="s">
        <v>40</v>
      </c>
      <c r="W8" s="18" t="s">
        <v>40</v>
      </c>
      <c r="X8" s="18"/>
      <c r="Y8" s="18"/>
      <c r="Z8" s="18" t="s">
        <v>40</v>
      </c>
      <c r="AA8" s="18" t="s">
        <v>40</v>
      </c>
      <c r="AB8" s="18"/>
      <c r="AC8" s="18" t="s">
        <v>40</v>
      </c>
      <c r="AD8" s="18" t="s">
        <v>40</v>
      </c>
      <c r="AE8" s="18"/>
      <c r="AF8" s="18"/>
      <c r="AG8" s="18" t="s">
        <v>40</v>
      </c>
      <c r="AH8" s="18"/>
      <c r="AI8" s="19" t="n">
        <f aca="false">IF(AND(A8="",COUNTA(D8:AH8)=0),"",SUMPRODUCT(SUMIF(Kuerzel,D8:AH8,Stunden)))</f>
        <v>102</v>
      </c>
      <c r="AJ8" s="20" t="n">
        <f aca="false">IF(OR(C8="",AI8=""),"",AI8-C8)</f>
        <v>-28</v>
      </c>
    </row>
    <row r="9" customFormat="false" ht="15" hidden="false" customHeight="false" outlineLevel="0" collapsed="false">
      <c r="A9" s="21"/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19" t="str">
        <f aca="false">IF(AND(A9="",COUNTA(D9:AH9)=0),"",SUMPRODUCT(SUMIF(Kuerzel,D9:AH9,Stunden)))</f>
        <v/>
      </c>
      <c r="AJ9" s="20" t="str">
        <f aca="false">IF(OR(C9="",AI9=""),"",AI9-C9)</f>
        <v/>
      </c>
    </row>
    <row r="10" customFormat="false" ht="15" hidden="false" customHeight="false" outlineLevel="0" collapsed="false">
      <c r="A10" s="21"/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19" t="str">
        <f aca="false">IF(AND(A10="",COUNTA(D10:AH10)=0),"",SUMPRODUCT(SUMIF(Kuerzel,D10:AH10,Stunden)))</f>
        <v/>
      </c>
      <c r="AJ10" s="20" t="str">
        <f aca="false">IF(OR(C10="",AI10=""),"",AI10-C10)</f>
        <v/>
      </c>
    </row>
    <row r="11" customFormat="false" ht="15" hidden="false" customHeight="false" outlineLevel="0" collapsed="false">
      <c r="A11" s="21"/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19" t="str">
        <f aca="false">IF(AND(A11="",COUNTA(D11:AH11)=0),"",SUMPRODUCT(SUMIF(Kuerzel,D11:AH11,Stunden)))</f>
        <v/>
      </c>
      <c r="AJ11" s="20" t="str">
        <f aca="false">IF(OR(C11="",AI11=""),"",AI11-C11)</f>
        <v/>
      </c>
    </row>
    <row r="12" customFormat="false" ht="15" hidden="false" customHeight="false" outlineLevel="0" collapsed="false">
      <c r="A12" s="21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9" t="str">
        <f aca="false">IF(AND(A12="",COUNTA(D12:AH12)=0),"",SUMPRODUCT(SUMIF(Kuerzel,D12:AH12,Stunden)))</f>
        <v/>
      </c>
      <c r="AJ12" s="20" t="str">
        <f aca="false">IF(OR(C12="",AI12=""),"",AI12-C12)</f>
        <v/>
      </c>
    </row>
    <row r="13" customFormat="false" ht="15" hidden="false" customHeight="false" outlineLevel="0" collapsed="false">
      <c r="A13" s="21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9" t="str">
        <f aca="false">IF(AND(A13="",COUNTA(D13:AH13)=0),"",SUMPRODUCT(SUMIF(Kuerzel,D13:AH13,Stunden)))</f>
        <v/>
      </c>
      <c r="AJ13" s="20" t="str">
        <f aca="false">IF(OR(C13="",AI13=""),"",AI13-C13)</f>
        <v/>
      </c>
    </row>
    <row r="14" customFormat="false" ht="15" hidden="false" customHeight="false" outlineLevel="0" collapsed="false">
      <c r="A14" s="21"/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9" t="str">
        <f aca="false">IF(AND(A14="",COUNTA(D14:AH14)=0),"",SUMPRODUCT(SUMIF(Kuerzel,D14:AH14,Stunden)))</f>
        <v/>
      </c>
      <c r="AJ14" s="20" t="str">
        <f aca="false">IF(OR(C14="",AI14=""),"",AI14-C14)</f>
        <v/>
      </c>
    </row>
    <row r="15" customFormat="false" ht="15" hidden="false" customHeight="false" outlineLevel="0" collapsed="false">
      <c r="A15" s="21"/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9" t="str">
        <f aca="false">IF(AND(A15="",COUNTA(D15:AH15)=0),"",SUMPRODUCT(SUMIF(Kuerzel,D15:AH15,Stunden)))</f>
        <v/>
      </c>
      <c r="AJ15" s="20" t="str">
        <f aca="false">IF(OR(C15="",AI15=""),"",AI15-C15)</f>
        <v/>
      </c>
    </row>
    <row r="16" customFormat="false" ht="15" hidden="false" customHeight="false" outlineLevel="0" collapsed="false">
      <c r="A16" s="21"/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9" t="str">
        <f aca="false">IF(AND(A16="",COUNTA(D16:AH16)=0),"",SUMPRODUCT(SUMIF(Kuerzel,D16:AH16,Stunden)))</f>
        <v/>
      </c>
      <c r="AJ16" s="20" t="str">
        <f aca="false">IF(OR(C16="",AI16=""),"",AI16-C16)</f>
        <v/>
      </c>
    </row>
    <row r="17" customFormat="false" ht="15" hidden="false" customHeight="false" outlineLevel="0" collapsed="false">
      <c r="A17" s="21"/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9" t="str">
        <f aca="false">IF(AND(A17="",COUNTA(D17:AH17)=0),"",SUMPRODUCT(SUMIF(Kuerzel,D17:AH17,Stunden)))</f>
        <v/>
      </c>
      <c r="AJ17" s="20" t="str">
        <f aca="false">IF(OR(C17="",AI17=""),"",AI17-C17)</f>
        <v/>
      </c>
    </row>
    <row r="18" customFormat="false" ht="15" hidden="false" customHeight="false" outlineLevel="0" collapsed="false">
      <c r="A18" s="21"/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9" t="str">
        <f aca="false">IF(AND(A18="",COUNTA(D18:AH18)=0),"",SUMPRODUCT(SUMIF(Kuerzel,D18:AH18,Stunden)))</f>
        <v/>
      </c>
      <c r="AJ18" s="20" t="str">
        <f aca="false">IF(OR(C18="",AI18=""),"",AI18-C18)</f>
        <v/>
      </c>
    </row>
    <row r="19" customFormat="false" ht="15" hidden="false" customHeight="false" outlineLevel="0" collapsed="false">
      <c r="A19" s="21"/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9" t="str">
        <f aca="false">IF(AND(A19="",COUNTA(D19:AH19)=0),"",SUMPRODUCT(SUMIF(Kuerzel,D19:AH19,Stunden)))</f>
        <v/>
      </c>
      <c r="AJ19" s="20" t="str">
        <f aca="false">IF(OR(C19="",AI19=""),"",AI19-C19)</f>
        <v/>
      </c>
    </row>
    <row r="20" customFormat="false" ht="15" hidden="false" customHeight="false" outlineLevel="0" collapsed="false">
      <c r="A20" s="21"/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9" t="str">
        <f aca="false">IF(AND(A20="",COUNTA(D20:AH20)=0),"",SUMPRODUCT(SUMIF(Kuerzel,D20:AH20,Stunden)))</f>
        <v/>
      </c>
      <c r="AJ20" s="20" t="str">
        <f aca="false">IF(OR(C20="",AI20=""),"",AI20-C20)</f>
        <v/>
      </c>
    </row>
    <row r="21" customFormat="false" ht="15" hidden="false" customHeight="false" outlineLevel="0" collapsed="false">
      <c r="A21" s="23" t="s">
        <v>47</v>
      </c>
      <c r="B21" s="23"/>
      <c r="C21" s="23"/>
      <c r="D21" s="24" t="n">
        <f aca="false">IF(D4="","",SUMPRODUCT(SUMIF(Kuerzel,D7:D20,Anwesend)))</f>
        <v>0</v>
      </c>
      <c r="E21" s="24" t="n">
        <f aca="false">IF(E4="","",SUMPRODUCT(SUMIF(Kuerzel,E7:E20,Anwesend)))</f>
        <v>2</v>
      </c>
      <c r="F21" s="24" t="n">
        <f aca="false">IF(F4="","",SUMPRODUCT(SUMIF(Kuerzel,F7:F20,Anwesend)))</f>
        <v>2</v>
      </c>
      <c r="G21" s="24" t="n">
        <f aca="false">IF(G4="","",SUMPRODUCT(SUMIF(Kuerzel,G7:G20,Anwesend)))</f>
        <v>1</v>
      </c>
      <c r="H21" s="24" t="n">
        <f aca="false">IF(H4="","",SUMPRODUCT(SUMIF(Kuerzel,H7:H20,Anwesend)))</f>
        <v>2</v>
      </c>
      <c r="I21" s="24" t="n">
        <f aca="false">IF(I4="","",SUMPRODUCT(SUMIF(Kuerzel,I7:I20,Anwesend)))</f>
        <v>2</v>
      </c>
      <c r="J21" s="24" t="n">
        <f aca="false">IF(J4="","",SUMPRODUCT(SUMIF(Kuerzel,J7:J20,Anwesend)))</f>
        <v>0</v>
      </c>
      <c r="K21" s="24" t="n">
        <f aca="false">IF(K4="","",SUMPRODUCT(SUMIF(Kuerzel,K7:K20,Anwesend)))</f>
        <v>0</v>
      </c>
      <c r="L21" s="24" t="n">
        <f aca="false">IF(L4="","",SUMPRODUCT(SUMIF(Kuerzel,L7:L20,Anwesend)))</f>
        <v>2</v>
      </c>
      <c r="M21" s="24" t="n">
        <f aca="false">IF(M4="","",SUMPRODUCT(SUMIF(Kuerzel,M7:M20,Anwesend)))</f>
        <v>2</v>
      </c>
      <c r="N21" s="24" t="n">
        <f aca="false">IF(N4="","",SUMPRODUCT(SUMIF(Kuerzel,N7:N20,Anwesend)))</f>
        <v>1</v>
      </c>
      <c r="O21" s="24" t="n">
        <f aca="false">IF(O4="","",SUMPRODUCT(SUMIF(Kuerzel,O7:O20,Anwesend)))</f>
        <v>2</v>
      </c>
      <c r="P21" s="24" t="n">
        <f aca="false">IF(P4="","",SUMPRODUCT(SUMIF(Kuerzel,P7:P20,Anwesend)))</f>
        <v>2</v>
      </c>
      <c r="Q21" s="24" t="n">
        <f aca="false">IF(Q4="","",SUMPRODUCT(SUMIF(Kuerzel,Q7:Q20,Anwesend)))</f>
        <v>0</v>
      </c>
      <c r="R21" s="24" t="n">
        <f aca="false">IF(R4="","",SUMPRODUCT(SUMIF(Kuerzel,R7:R20,Anwesend)))</f>
        <v>0</v>
      </c>
      <c r="S21" s="24" t="n">
        <f aca="false">IF(S4="","",SUMPRODUCT(SUMIF(Kuerzel,S7:S20,Anwesend)))</f>
        <v>2</v>
      </c>
      <c r="T21" s="24" t="n">
        <f aca="false">IF(T4="","",SUMPRODUCT(SUMIF(Kuerzel,T7:T20,Anwesend)))</f>
        <v>2</v>
      </c>
      <c r="U21" s="24" t="n">
        <f aca="false">IF(U4="","",SUMPRODUCT(SUMIF(Kuerzel,U7:U20,Anwesend)))</f>
        <v>1</v>
      </c>
      <c r="V21" s="24" t="n">
        <f aca="false">IF(V4="","",SUMPRODUCT(SUMIF(Kuerzel,V7:V20,Anwesend)))</f>
        <v>2</v>
      </c>
      <c r="W21" s="24" t="n">
        <f aca="false">IF(W4="","",SUMPRODUCT(SUMIF(Kuerzel,W7:W20,Anwesend)))</f>
        <v>2</v>
      </c>
      <c r="X21" s="24" t="n">
        <f aca="false">IF(X4="","",SUMPRODUCT(SUMIF(Kuerzel,X7:X20,Anwesend)))</f>
        <v>0</v>
      </c>
      <c r="Y21" s="24" t="n">
        <f aca="false">IF(Y4="","",SUMPRODUCT(SUMIF(Kuerzel,Y7:Y20,Anwesend)))</f>
        <v>0</v>
      </c>
      <c r="Z21" s="24" t="n">
        <f aca="false">IF(Z4="","",SUMPRODUCT(SUMIF(Kuerzel,Z7:Z20,Anwesend)))</f>
        <v>2</v>
      </c>
      <c r="AA21" s="24" t="n">
        <f aca="false">IF(AA4="","",SUMPRODUCT(SUMIF(Kuerzel,AA7:AA20,Anwesend)))</f>
        <v>2</v>
      </c>
      <c r="AB21" s="24" t="n">
        <f aca="false">IF(AB4="","",SUMPRODUCT(SUMIF(Kuerzel,AB7:AB20,Anwesend)))</f>
        <v>1</v>
      </c>
      <c r="AC21" s="24" t="n">
        <f aca="false">IF(AC4="","",SUMPRODUCT(SUMIF(Kuerzel,AC7:AC20,Anwesend)))</f>
        <v>2</v>
      </c>
      <c r="AD21" s="24" t="n">
        <f aca="false">IF(AD4="","",SUMPRODUCT(SUMIF(Kuerzel,AD7:AD20,Anwesend)))</f>
        <v>2</v>
      </c>
      <c r="AE21" s="24" t="n">
        <f aca="false">IF(AE4="","",SUMPRODUCT(SUMIF(Kuerzel,AE7:AE20,Anwesend)))</f>
        <v>0</v>
      </c>
      <c r="AF21" s="24" t="n">
        <f aca="false">IF(AF4="","",SUMPRODUCT(SUMIF(Kuerzel,AF7:AF20,Anwesend)))</f>
        <v>0</v>
      </c>
      <c r="AG21" s="24" t="n">
        <f aca="false">IF(AG4="","",SUMPRODUCT(SUMIF(Kuerzel,AG7:AG20,Anwesend)))</f>
        <v>2</v>
      </c>
      <c r="AH21" s="24" t="str">
        <f aca="false">IF(AH4="","",SUMPRODUCT(SUMIF(Kuerzel,AH7:AH20,Anwesend)))</f>
        <v/>
      </c>
    </row>
    <row r="23" customFormat="false" ht="15" hidden="false" customHeight="false" outlineLevel="0" collapsed="false">
      <c r="A23" s="2" t="s">
        <v>54</v>
      </c>
    </row>
    <row r="24" customFormat="false" ht="15" hidden="false" customHeight="false" outlineLevel="0" collapsed="false">
      <c r="A24" s="27" t="s">
        <v>50</v>
      </c>
    </row>
  </sheetData>
  <mergeCells count="9">
    <mergeCell ref="B2:C2"/>
    <mergeCell ref="E2:J2"/>
    <mergeCell ref="K2:N2"/>
    <mergeCell ref="A4:A6"/>
    <mergeCell ref="B4:B6"/>
    <mergeCell ref="C4:C6"/>
    <mergeCell ref="AI4:AI6"/>
    <mergeCell ref="AJ4:AJ6"/>
    <mergeCell ref="A21:C21"/>
  </mergeCells>
  <conditionalFormatting sqref="D4:AH21">
    <cfRule type="expression" priority="2" aboveAverage="0" equalAverage="0" bottom="0" percent="0" rank="0" text="" dxfId="5">
      <formula>D$6="FT"</formula>
    </cfRule>
    <cfRule type="expression" priority="3" aboveAverage="0" equalAverage="0" bottom="0" percent="0" rank="0" text="" dxfId="6">
      <formula>OR(D$5="Sa",D$5="So")</formula>
    </cfRule>
  </conditionalFormatting>
  <conditionalFormatting sqref="D7:AH20">
    <cfRule type="cellIs" priority="4" operator="equal" aboveAverage="0" equalAverage="0" bottom="0" percent="0" rank="0" text="" dxfId="0">
      <formula>"U"</formula>
    </cfRule>
    <cfRule type="cellIs" priority="5" operator="equal" aboveAverage="0" equalAverage="0" bottom="0" percent="0" rank="0" text="" dxfId="1">
      <formula>"K"</formula>
    </cfRule>
  </conditionalFormatting>
  <dataValidations count="1">
    <dataValidation allowBlank="true" errorStyle="stop" operator="between" showDropDown="false" showErrorMessage="false" showInputMessage="false" sqref="D7:AH20" type="list">
      <formula1>Kuerzel</formula1>
      <formula2>0</formula2>
    </dataValidation>
  </dataValidations>
  <hyperlinks>
    <hyperlink ref="A24" r:id="rId1" display="Digital, am Handy und mit Plan auf Knopfdruck – gratis: dienstbit.a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3CE"/>
    <pageSetUpPr fitToPage="false"/>
  </sheetPr>
  <dimension ref="A1:H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5" min="4" style="0" width="9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1"/>
  </cols>
  <sheetData>
    <row r="1" customFormat="false" ht="19.7" hidden="false" customHeight="false" outlineLevel="0" collapsed="false">
      <c r="A1" s="1" t="s">
        <v>55</v>
      </c>
    </row>
    <row r="2" customFormat="false" ht="15" hidden="false" customHeight="false" outlineLevel="0" collapsed="false">
      <c r="A2" s="2" t="s">
        <v>56</v>
      </c>
    </row>
    <row r="4" customFormat="false" ht="15" hidden="false" customHeight="false" outlineLevel="0" collapsed="false">
      <c r="A4" s="32" t="s">
        <v>57</v>
      </c>
      <c r="B4" s="32" t="s">
        <v>58</v>
      </c>
      <c r="C4" s="32" t="s">
        <v>59</v>
      </c>
      <c r="D4" s="32" t="s">
        <v>60</v>
      </c>
      <c r="E4" s="32" t="s">
        <v>61</v>
      </c>
      <c r="F4" s="32" t="s">
        <v>62</v>
      </c>
      <c r="G4" s="32" t="s">
        <v>63</v>
      </c>
      <c r="H4" s="32" t="s">
        <v>47</v>
      </c>
    </row>
    <row r="5" customFormat="false" ht="15" hidden="false" customHeight="false" outlineLevel="0" collapsed="false">
      <c r="A5" s="22" t="s">
        <v>37</v>
      </c>
      <c r="B5" s="21" t="s">
        <v>64</v>
      </c>
      <c r="C5" s="22" t="s">
        <v>65</v>
      </c>
      <c r="D5" s="33" t="n">
        <v>0.291666666666667</v>
      </c>
      <c r="E5" s="33" t="n">
        <v>0.5625</v>
      </c>
      <c r="F5" s="22" t="n">
        <v>30</v>
      </c>
      <c r="G5" s="19" t="n">
        <f aca="false">IF(OR(A5="",C5&lt;&gt;"Dienst",D5="",E5=""),"",ROUND(((E5-D5)+(E5&lt;D5))*24-N(F5)/60,2))</f>
        <v>6</v>
      </c>
      <c r="H5" s="34" t="n">
        <f aca="false">IF(C5="Dienst",1,0)</f>
        <v>1</v>
      </c>
    </row>
    <row r="6" customFormat="false" ht="15" hidden="false" customHeight="false" outlineLevel="0" collapsed="false">
      <c r="A6" s="22" t="s">
        <v>40</v>
      </c>
      <c r="B6" s="21" t="s">
        <v>66</v>
      </c>
      <c r="C6" s="22" t="s">
        <v>65</v>
      </c>
      <c r="D6" s="33" t="n">
        <v>0.541666666666667</v>
      </c>
      <c r="E6" s="33" t="n">
        <v>0.8125</v>
      </c>
      <c r="F6" s="22" t="n">
        <v>30</v>
      </c>
      <c r="G6" s="19" t="n">
        <f aca="false">IF(OR(A6="",C6&lt;&gt;"Dienst",D6="",E6=""),"",ROUND(((E6-D6)+(E6&lt;D6))*24-N(F6)/60,2))</f>
        <v>6</v>
      </c>
      <c r="H6" s="34" t="n">
        <f aca="false">IF(C6="Dienst",1,0)</f>
        <v>1</v>
      </c>
    </row>
    <row r="7" customFormat="false" ht="15" hidden="false" customHeight="false" outlineLevel="0" collapsed="false">
      <c r="A7" s="22" t="s">
        <v>36</v>
      </c>
      <c r="B7" s="21" t="s">
        <v>67</v>
      </c>
      <c r="C7" s="22" t="s">
        <v>65</v>
      </c>
      <c r="D7" s="33" t="n">
        <v>0.333333333333333</v>
      </c>
      <c r="E7" s="33" t="n">
        <v>0.708333333333333</v>
      </c>
      <c r="F7" s="22" t="n">
        <v>60</v>
      </c>
      <c r="G7" s="19" t="n">
        <f aca="false">IF(OR(A7="",C7&lt;&gt;"Dienst",D7="",E7=""),"",ROUND(((E7-D7)+(E7&lt;D7))*24-N(F7)/60,2))</f>
        <v>8</v>
      </c>
      <c r="H7" s="34" t="n">
        <f aca="false">IF(C7="Dienst",1,0)</f>
        <v>1</v>
      </c>
    </row>
    <row r="8" customFormat="false" ht="15" hidden="false" customHeight="false" outlineLevel="0" collapsed="false">
      <c r="A8" s="22" t="s">
        <v>41</v>
      </c>
      <c r="B8" s="21" t="s">
        <v>68</v>
      </c>
      <c r="C8" s="22" t="s">
        <v>65</v>
      </c>
      <c r="D8" s="33" t="n">
        <v>0.333333333333333</v>
      </c>
      <c r="E8" s="33" t="n">
        <v>0.5</v>
      </c>
      <c r="F8" s="22" t="n">
        <v>0</v>
      </c>
      <c r="G8" s="19" t="n">
        <f aca="false">IF(OR(A8="",C8&lt;&gt;"Dienst",D8="",E8=""),"",ROUND(((E8-D8)+(E8&lt;D8))*24-N(F8)/60,2))</f>
        <v>4</v>
      </c>
      <c r="H8" s="34" t="n">
        <f aca="false">IF(C8="Dienst",1,0)</f>
        <v>1</v>
      </c>
    </row>
    <row r="9" customFormat="false" ht="15" hidden="false" customHeight="false" outlineLevel="0" collapsed="false">
      <c r="A9" s="22" t="s">
        <v>69</v>
      </c>
      <c r="B9" s="21" t="s">
        <v>70</v>
      </c>
      <c r="C9" s="22" t="s">
        <v>65</v>
      </c>
      <c r="D9" s="33" t="n">
        <v>0.583333333333333</v>
      </c>
      <c r="E9" s="33" t="n">
        <v>0.770833333333333</v>
      </c>
      <c r="F9" s="22" t="n">
        <v>0</v>
      </c>
      <c r="G9" s="19" t="n">
        <f aca="false">IF(OR(A9="",C9&lt;&gt;"Dienst",D9="",E9=""),"",ROUND(((E9-D9)+(E9&lt;D9))*24-N(F9)/60,2))</f>
        <v>4.5</v>
      </c>
      <c r="H9" s="34" t="n">
        <f aca="false">IF(C9="Dienst",1,0)</f>
        <v>1</v>
      </c>
    </row>
    <row r="10" customFormat="false" ht="15" hidden="false" customHeight="false" outlineLevel="0" collapsed="false">
      <c r="A10" s="22" t="s">
        <v>43</v>
      </c>
      <c r="B10" s="21" t="s">
        <v>71</v>
      </c>
      <c r="C10" s="22" t="s">
        <v>72</v>
      </c>
      <c r="D10" s="33"/>
      <c r="E10" s="33"/>
      <c r="F10" s="22"/>
      <c r="G10" s="35" t="n">
        <v>8</v>
      </c>
      <c r="H10" s="34" t="n">
        <f aca="false">IF(C10="Dienst",1,0)</f>
        <v>0</v>
      </c>
    </row>
    <row r="11" customFormat="false" ht="15" hidden="false" customHeight="false" outlineLevel="0" collapsed="false">
      <c r="A11" s="22" t="s">
        <v>73</v>
      </c>
      <c r="B11" s="21" t="s">
        <v>74</v>
      </c>
      <c r="C11" s="22" t="s">
        <v>72</v>
      </c>
      <c r="D11" s="33"/>
      <c r="E11" s="33"/>
      <c r="F11" s="22"/>
      <c r="G11" s="35" t="n">
        <v>8</v>
      </c>
      <c r="H11" s="34" t="n">
        <f aca="false">IF(C11="Dienst",1,0)</f>
        <v>0</v>
      </c>
    </row>
    <row r="12" customFormat="false" ht="15" hidden="false" customHeight="false" outlineLevel="0" collapsed="false">
      <c r="A12" s="22" t="s">
        <v>75</v>
      </c>
      <c r="B12" s="21" t="s">
        <v>76</v>
      </c>
      <c r="C12" s="22" t="s">
        <v>72</v>
      </c>
      <c r="D12" s="33"/>
      <c r="E12" s="33"/>
      <c r="F12" s="22"/>
      <c r="G12" s="35" t="n">
        <v>0</v>
      </c>
      <c r="H12" s="34" t="n">
        <f aca="false">IF(C12="Dienst",1,0)</f>
        <v>0</v>
      </c>
    </row>
    <row r="13" customFormat="false" ht="15" hidden="false" customHeight="false" outlineLevel="0" collapsed="false">
      <c r="A13" s="22" t="s">
        <v>46</v>
      </c>
      <c r="B13" s="21" t="s">
        <v>77</v>
      </c>
      <c r="C13" s="22" t="s">
        <v>72</v>
      </c>
      <c r="D13" s="33"/>
      <c r="E13" s="33"/>
      <c r="F13" s="22"/>
      <c r="G13" s="35" t="n">
        <v>8</v>
      </c>
      <c r="H13" s="34" t="n">
        <f aca="false">IF(C13="Dienst",1,0)</f>
        <v>0</v>
      </c>
    </row>
    <row r="14" customFormat="false" ht="15" hidden="false" customHeight="false" outlineLevel="0" collapsed="false">
      <c r="A14" s="22"/>
      <c r="B14" s="21"/>
      <c r="C14" s="22"/>
      <c r="D14" s="33"/>
      <c r="E14" s="33"/>
      <c r="F14" s="22"/>
      <c r="G14" s="19" t="str">
        <f aca="false">IF(OR(A14="",C14&lt;&gt;"Dienst",D14="",E14=""),"",ROUND(((E14-D14)+(E14&lt;D14))*24-N(F14)/60,2))</f>
        <v/>
      </c>
      <c r="H14" s="34" t="n">
        <f aca="false">IF(C14="Dienst",1,0)</f>
        <v>0</v>
      </c>
    </row>
    <row r="15" customFormat="false" ht="15" hidden="false" customHeight="false" outlineLevel="0" collapsed="false">
      <c r="A15" s="22"/>
      <c r="B15" s="21"/>
      <c r="C15" s="22"/>
      <c r="D15" s="33"/>
      <c r="E15" s="33"/>
      <c r="F15" s="22"/>
      <c r="G15" s="19" t="str">
        <f aca="false">IF(OR(A15="",C15&lt;&gt;"Dienst",D15="",E15=""),"",ROUND(((E15-D15)+(E15&lt;D15))*24-N(F15)/60,2))</f>
        <v/>
      </c>
      <c r="H15" s="34" t="n">
        <f aca="false">IF(C15="Dienst",1,0)</f>
        <v>0</v>
      </c>
    </row>
    <row r="16" customFormat="false" ht="15" hidden="false" customHeight="false" outlineLevel="0" collapsed="false">
      <c r="A16" s="22"/>
      <c r="B16" s="21"/>
      <c r="C16" s="22"/>
      <c r="D16" s="33"/>
      <c r="E16" s="33"/>
      <c r="F16" s="22"/>
      <c r="G16" s="19" t="str">
        <f aca="false">IF(OR(A16="",C16&lt;&gt;"Dienst",D16="",E16=""),"",ROUND(((E16-D16)+(E16&lt;D16))*24-N(F16)/60,2))</f>
        <v/>
      </c>
      <c r="H16" s="34" t="n">
        <f aca="false">IF(C16="Dienst",1,0)</f>
        <v>0</v>
      </c>
    </row>
    <row r="17" customFormat="false" ht="15" hidden="false" customHeight="false" outlineLevel="0" collapsed="false">
      <c r="A17" s="22"/>
      <c r="B17" s="21"/>
      <c r="C17" s="22"/>
      <c r="D17" s="33"/>
      <c r="E17" s="33"/>
      <c r="F17" s="22"/>
      <c r="G17" s="19" t="str">
        <f aca="false">IF(OR(A17="",C17&lt;&gt;"Dienst",D17="",E17=""),"",ROUND(((E17-D17)+(E17&lt;D17))*24-N(F17)/60,2))</f>
        <v/>
      </c>
      <c r="H17" s="34" t="n">
        <f aca="false">IF(C17="Dienst",1,0)</f>
        <v>0</v>
      </c>
    </row>
    <row r="18" customFormat="false" ht="15" hidden="false" customHeight="false" outlineLevel="0" collapsed="false">
      <c r="A18" s="22"/>
      <c r="B18" s="21"/>
      <c r="C18" s="22"/>
      <c r="D18" s="33"/>
      <c r="E18" s="33"/>
      <c r="F18" s="22"/>
      <c r="G18" s="19" t="str">
        <f aca="false">IF(OR(A18="",C18&lt;&gt;"Dienst",D18="",E18=""),"",ROUND(((E18-D18)+(E18&lt;D18))*24-N(F18)/60,2))</f>
        <v/>
      </c>
      <c r="H18" s="34" t="n">
        <f aca="false">IF(C18="Dienst",1,0)</f>
        <v>0</v>
      </c>
    </row>
    <row r="19" customFormat="false" ht="15" hidden="false" customHeight="false" outlineLevel="0" collapsed="false">
      <c r="A19" s="22"/>
      <c r="B19" s="21"/>
      <c r="C19" s="22"/>
      <c r="D19" s="33"/>
      <c r="E19" s="33"/>
      <c r="F19" s="22"/>
      <c r="G19" s="19" t="str">
        <f aca="false">IF(OR(A19="",C19&lt;&gt;"Dienst",D19="",E19=""),"",ROUND(((E19-D19)+(E19&lt;D19))*24-N(F19)/60,2))</f>
        <v/>
      </c>
      <c r="H19" s="34" t="n">
        <f aca="false">IF(C19="Dienst",1,0)</f>
        <v>0</v>
      </c>
    </row>
    <row r="20" customFormat="false" ht="15" hidden="false" customHeight="false" outlineLevel="0" collapsed="false">
      <c r="A20" s="22"/>
      <c r="B20" s="21"/>
      <c r="C20" s="22"/>
      <c r="D20" s="33"/>
      <c r="E20" s="33"/>
      <c r="F20" s="22"/>
      <c r="G20" s="19" t="str">
        <f aca="false">IF(OR(A20="",C20&lt;&gt;"Dienst",D20="",E20=""),"",ROUND(((E20-D20)+(E20&lt;D20))*24-N(F20)/60,2))</f>
        <v/>
      </c>
      <c r="H20" s="34" t="n">
        <f aca="false">IF(C20="Dienst",1,0)</f>
        <v>0</v>
      </c>
    </row>
    <row r="21" customFormat="false" ht="15" hidden="false" customHeight="false" outlineLevel="0" collapsed="false">
      <c r="A21" s="22"/>
      <c r="B21" s="21"/>
      <c r="C21" s="22"/>
      <c r="D21" s="33"/>
      <c r="E21" s="33"/>
      <c r="F21" s="22"/>
      <c r="G21" s="19" t="str">
        <f aca="false">IF(OR(A21="",C21&lt;&gt;"Dienst",D21="",E21=""),"",ROUND(((E21-D21)+(E21&lt;D21))*24-N(F21)/60,2))</f>
        <v/>
      </c>
      <c r="H21" s="34" t="n">
        <f aca="false">IF(C21="Dienst",1,0)</f>
        <v>0</v>
      </c>
    </row>
    <row r="22" customFormat="false" ht="15" hidden="false" customHeight="false" outlineLevel="0" collapsed="false">
      <c r="A22" s="22"/>
      <c r="B22" s="21"/>
      <c r="C22" s="22"/>
      <c r="D22" s="33"/>
      <c r="E22" s="33"/>
      <c r="F22" s="22"/>
      <c r="G22" s="19" t="str">
        <f aca="false">IF(OR(A22="",C22&lt;&gt;"Dienst",D22="",E22=""),"",ROUND(((E22-D22)+(E22&lt;D22))*24-N(F22)/60,2))</f>
        <v/>
      </c>
      <c r="H22" s="34" t="n">
        <f aca="false">IF(C22="Dienst",1,0)</f>
        <v>0</v>
      </c>
    </row>
    <row r="23" customFormat="false" ht="15" hidden="false" customHeight="false" outlineLevel="0" collapsed="false">
      <c r="A23" s="22"/>
      <c r="B23" s="21"/>
      <c r="C23" s="22"/>
      <c r="D23" s="33"/>
      <c r="E23" s="33"/>
      <c r="F23" s="22"/>
      <c r="G23" s="19" t="str">
        <f aca="false">IF(OR(A23="",C23&lt;&gt;"Dienst",D23="",E23=""),"",ROUND(((E23-D23)+(E23&lt;D23))*24-N(F23)/60,2))</f>
        <v/>
      </c>
      <c r="H23" s="34" t="n">
        <f aca="false">IF(C23="Dienst",1,0)</f>
        <v>0</v>
      </c>
    </row>
    <row r="24" customFormat="false" ht="15" hidden="false" customHeight="false" outlineLevel="0" collapsed="false">
      <c r="A24" s="22"/>
      <c r="B24" s="21"/>
      <c r="C24" s="22"/>
      <c r="D24" s="33"/>
      <c r="E24" s="33"/>
      <c r="F24" s="22"/>
      <c r="G24" s="19" t="str">
        <f aca="false">IF(OR(A24="",C24&lt;&gt;"Dienst",D24="",E24=""),"",ROUND(((E24-D24)+(E24&lt;D24))*24-N(F24)/60,2))</f>
        <v/>
      </c>
      <c r="H24" s="34" t="n">
        <f aca="false">IF(C24="Dienst",1,0)</f>
        <v>0</v>
      </c>
    </row>
    <row r="26" customFormat="false" ht="15" hidden="false" customHeight="false" outlineLevel="0" collapsed="false">
      <c r="A26" s="2" t="s">
        <v>78</v>
      </c>
    </row>
    <row r="27" customFormat="false" ht="15" hidden="false" customHeight="false" outlineLevel="0" collapsed="false">
      <c r="A27" s="2" t="s">
        <v>79</v>
      </c>
    </row>
  </sheetData>
  <dataValidations count="1">
    <dataValidation allowBlank="true" errorStyle="stop" operator="between" showDropDown="false" showErrorMessage="false" showInputMessage="false" sqref="C5:C24" type="list">
      <formula1>"Dienst,Abwesenheit"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3CE"/>
    <pageSetUpPr fitToPage="false"/>
  </sheetPr>
  <dimension ref="A1:C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2"/>
  </cols>
  <sheetData>
    <row r="1" customFormat="false" ht="19.7" hidden="false" customHeight="false" outlineLevel="0" collapsed="false">
      <c r="A1" s="1" t="s">
        <v>80</v>
      </c>
    </row>
    <row r="2" customFormat="false" ht="15" hidden="false" customHeight="false" outlineLevel="0" collapsed="false">
      <c r="A2" s="2" t="s">
        <v>81</v>
      </c>
    </row>
    <row r="4" customFormat="false" ht="15" hidden="false" customHeight="false" outlineLevel="0" collapsed="false">
      <c r="A4" s="32" t="s">
        <v>82</v>
      </c>
      <c r="B4" s="32" t="s">
        <v>83</v>
      </c>
      <c r="C4" s="32" t="s">
        <v>84</v>
      </c>
    </row>
    <row r="5" customFormat="false" ht="15" hidden="false" customHeight="false" outlineLevel="0" collapsed="false">
      <c r="A5" s="36" t="n">
        <v>46023</v>
      </c>
      <c r="B5" s="37" t="s">
        <v>85</v>
      </c>
      <c r="C5" s="37" t="s">
        <v>86</v>
      </c>
    </row>
    <row r="6" customFormat="false" ht="15" hidden="false" customHeight="false" outlineLevel="0" collapsed="false">
      <c r="A6" s="36" t="n">
        <v>46028</v>
      </c>
      <c r="B6" s="37" t="s">
        <v>87</v>
      </c>
      <c r="C6" s="37" t="s">
        <v>88</v>
      </c>
    </row>
    <row r="7" customFormat="false" ht="15" hidden="false" customHeight="false" outlineLevel="0" collapsed="false">
      <c r="A7" s="36" t="n">
        <v>46118</v>
      </c>
      <c r="B7" s="37" t="s">
        <v>89</v>
      </c>
      <c r="C7" s="37" t="s">
        <v>90</v>
      </c>
    </row>
    <row r="8" customFormat="false" ht="15" hidden="false" customHeight="false" outlineLevel="0" collapsed="false">
      <c r="A8" s="36" t="n">
        <v>46143</v>
      </c>
      <c r="B8" s="37" t="s">
        <v>91</v>
      </c>
      <c r="C8" s="37" t="s">
        <v>92</v>
      </c>
    </row>
    <row r="9" customFormat="false" ht="15" hidden="false" customHeight="false" outlineLevel="0" collapsed="false">
      <c r="A9" s="36" t="n">
        <v>46156</v>
      </c>
      <c r="B9" s="37" t="s">
        <v>93</v>
      </c>
      <c r="C9" s="37" t="s">
        <v>86</v>
      </c>
    </row>
    <row r="10" customFormat="false" ht="15" hidden="false" customHeight="false" outlineLevel="0" collapsed="false">
      <c r="A10" s="36" t="n">
        <v>46167</v>
      </c>
      <c r="B10" s="37" t="s">
        <v>94</v>
      </c>
      <c r="C10" s="37" t="s">
        <v>90</v>
      </c>
    </row>
    <row r="11" customFormat="false" ht="15" hidden="false" customHeight="false" outlineLevel="0" collapsed="false">
      <c r="A11" s="36" t="n">
        <v>46177</v>
      </c>
      <c r="B11" s="37" t="s">
        <v>95</v>
      </c>
      <c r="C11" s="37" t="s">
        <v>86</v>
      </c>
    </row>
    <row r="12" customFormat="false" ht="15" hidden="false" customHeight="false" outlineLevel="0" collapsed="false">
      <c r="A12" s="36" t="n">
        <v>46249</v>
      </c>
      <c r="B12" s="37" t="s">
        <v>96</v>
      </c>
      <c r="C12" s="37" t="s">
        <v>97</v>
      </c>
    </row>
    <row r="13" customFormat="false" ht="15" hidden="false" customHeight="false" outlineLevel="0" collapsed="false">
      <c r="A13" s="36" t="n">
        <v>46321</v>
      </c>
      <c r="B13" s="37" t="s">
        <v>98</v>
      </c>
      <c r="C13" s="37" t="s">
        <v>90</v>
      </c>
    </row>
    <row r="14" customFormat="false" ht="15" hidden="false" customHeight="false" outlineLevel="0" collapsed="false">
      <c r="A14" s="36" t="n">
        <v>46327</v>
      </c>
      <c r="B14" s="37" t="s">
        <v>99</v>
      </c>
      <c r="C14" s="37" t="s">
        <v>100</v>
      </c>
    </row>
    <row r="15" customFormat="false" ht="15" hidden="false" customHeight="false" outlineLevel="0" collapsed="false">
      <c r="A15" s="36" t="n">
        <v>46364</v>
      </c>
      <c r="B15" s="37" t="s">
        <v>101</v>
      </c>
      <c r="C15" s="37" t="s">
        <v>88</v>
      </c>
    </row>
    <row r="16" customFormat="false" ht="15" hidden="false" customHeight="false" outlineLevel="0" collapsed="false">
      <c r="A16" s="36" t="n">
        <v>46381</v>
      </c>
      <c r="B16" s="37" t="s">
        <v>102</v>
      </c>
      <c r="C16" s="37" t="s">
        <v>92</v>
      </c>
    </row>
    <row r="17" customFormat="false" ht="15" hidden="false" customHeight="false" outlineLevel="0" collapsed="false">
      <c r="A17" s="36" t="n">
        <v>46382</v>
      </c>
      <c r="B17" s="37" t="s">
        <v>103</v>
      </c>
      <c r="C17" s="37" t="s">
        <v>97</v>
      </c>
    </row>
    <row r="18" customFormat="false" ht="15" hidden="false" customHeight="false" outlineLevel="0" collapsed="false">
      <c r="A18" s="36" t="n">
        <v>46388</v>
      </c>
      <c r="B18" s="37" t="s">
        <v>85</v>
      </c>
      <c r="C18" s="37" t="s">
        <v>92</v>
      </c>
    </row>
    <row r="19" customFormat="false" ht="15" hidden="false" customHeight="false" outlineLevel="0" collapsed="false">
      <c r="A19" s="36" t="n">
        <v>46393</v>
      </c>
      <c r="B19" s="37" t="s">
        <v>87</v>
      </c>
      <c r="C19" s="37" t="s">
        <v>104</v>
      </c>
    </row>
    <row r="20" customFormat="false" ht="15" hidden="false" customHeight="false" outlineLevel="0" collapsed="false">
      <c r="A20" s="36" t="n">
        <v>46475</v>
      </c>
      <c r="B20" s="37" t="s">
        <v>89</v>
      </c>
      <c r="C20" s="37" t="s">
        <v>90</v>
      </c>
    </row>
    <row r="21" customFormat="false" ht="15" hidden="false" customHeight="false" outlineLevel="0" collapsed="false">
      <c r="A21" s="36" t="n">
        <v>46508</v>
      </c>
      <c r="B21" s="37" t="s">
        <v>91</v>
      </c>
      <c r="C21" s="37" t="s">
        <v>97</v>
      </c>
    </row>
    <row r="22" customFormat="false" ht="15" hidden="false" customHeight="false" outlineLevel="0" collapsed="false">
      <c r="A22" s="36" t="n">
        <v>46513</v>
      </c>
      <c r="B22" s="37" t="s">
        <v>93</v>
      </c>
      <c r="C22" s="37" t="s">
        <v>86</v>
      </c>
    </row>
    <row r="23" customFormat="false" ht="15" hidden="false" customHeight="false" outlineLevel="0" collapsed="false">
      <c r="A23" s="36" t="n">
        <v>46524</v>
      </c>
      <c r="B23" s="37" t="s">
        <v>94</v>
      </c>
      <c r="C23" s="37" t="s">
        <v>90</v>
      </c>
    </row>
    <row r="24" customFormat="false" ht="15" hidden="false" customHeight="false" outlineLevel="0" collapsed="false">
      <c r="A24" s="36" t="n">
        <v>46534</v>
      </c>
      <c r="B24" s="37" t="s">
        <v>95</v>
      </c>
      <c r="C24" s="37" t="s">
        <v>86</v>
      </c>
    </row>
    <row r="25" customFormat="false" ht="15" hidden="false" customHeight="false" outlineLevel="0" collapsed="false">
      <c r="A25" s="36" t="n">
        <v>46614</v>
      </c>
      <c r="B25" s="37" t="s">
        <v>96</v>
      </c>
      <c r="C25" s="37" t="s">
        <v>100</v>
      </c>
    </row>
    <row r="26" customFormat="false" ht="15" hidden="false" customHeight="false" outlineLevel="0" collapsed="false">
      <c r="A26" s="36" t="n">
        <v>46686</v>
      </c>
      <c r="B26" s="37" t="s">
        <v>98</v>
      </c>
      <c r="C26" s="37" t="s">
        <v>88</v>
      </c>
    </row>
    <row r="27" customFormat="false" ht="15" hidden="false" customHeight="false" outlineLevel="0" collapsed="false">
      <c r="A27" s="36" t="n">
        <v>46692</v>
      </c>
      <c r="B27" s="37" t="s">
        <v>99</v>
      </c>
      <c r="C27" s="37" t="s">
        <v>90</v>
      </c>
    </row>
    <row r="28" customFormat="false" ht="15" hidden="false" customHeight="false" outlineLevel="0" collapsed="false">
      <c r="A28" s="36" t="n">
        <v>46729</v>
      </c>
      <c r="B28" s="37" t="s">
        <v>101</v>
      </c>
      <c r="C28" s="37" t="s">
        <v>104</v>
      </c>
    </row>
    <row r="29" customFormat="false" ht="15" hidden="false" customHeight="false" outlineLevel="0" collapsed="false">
      <c r="A29" s="36" t="n">
        <v>46746</v>
      </c>
      <c r="B29" s="37" t="s">
        <v>102</v>
      </c>
      <c r="C29" s="37" t="s">
        <v>97</v>
      </c>
    </row>
    <row r="30" customFormat="false" ht="15" hidden="false" customHeight="false" outlineLevel="0" collapsed="false">
      <c r="A30" s="36" t="n">
        <v>46747</v>
      </c>
      <c r="B30" s="37" t="s">
        <v>103</v>
      </c>
      <c r="C30" s="37" t="s">
        <v>100</v>
      </c>
    </row>
    <row r="33" customFormat="false" ht="15" hidden="false" customHeight="false" outlineLevel="0" collapsed="false">
      <c r="A33" s="38" t="s">
        <v>105</v>
      </c>
    </row>
    <row r="34" customFormat="false" ht="15" hidden="false" customHeight="false" outlineLevel="0" collapsed="false">
      <c r="A34" s="2" t="s">
        <v>106</v>
      </c>
    </row>
    <row r="35" customFormat="false" ht="15" hidden="false" customHeight="false" outlineLevel="0" collapsed="false">
      <c r="A35" s="37" t="s">
        <v>107</v>
      </c>
      <c r="B35" s="37" t="s">
        <v>108</v>
      </c>
      <c r="C35" s="37" t="s">
        <v>109</v>
      </c>
    </row>
    <row r="36" customFormat="false" ht="15" hidden="false" customHeight="false" outlineLevel="0" collapsed="false">
      <c r="A36" s="37" t="s">
        <v>110</v>
      </c>
      <c r="B36" s="37" t="s">
        <v>111</v>
      </c>
      <c r="C36" s="37" t="s">
        <v>112</v>
      </c>
    </row>
    <row r="37" customFormat="false" ht="15" hidden="false" customHeight="false" outlineLevel="0" collapsed="false">
      <c r="A37" s="37" t="s">
        <v>113</v>
      </c>
      <c r="B37" s="37" t="s">
        <v>114</v>
      </c>
      <c r="C37" s="37" t="s">
        <v>115</v>
      </c>
    </row>
    <row r="38" customFormat="false" ht="15" hidden="false" customHeight="false" outlineLevel="0" collapsed="false">
      <c r="A38" s="37" t="s">
        <v>116</v>
      </c>
      <c r="B38" s="37" t="s">
        <v>117</v>
      </c>
      <c r="C38" s="37" t="s">
        <v>118</v>
      </c>
    </row>
    <row r="39" customFormat="false" ht="15" hidden="false" customHeight="false" outlineLevel="0" collapsed="false">
      <c r="A39" s="37" t="s">
        <v>119</v>
      </c>
      <c r="B39" s="37" t="s">
        <v>120</v>
      </c>
      <c r="C39" s="37" t="s">
        <v>121</v>
      </c>
    </row>
    <row r="40" customFormat="false" ht="15" hidden="false" customHeight="false" outlineLevel="0" collapsed="false">
      <c r="A40" s="37" t="s">
        <v>122</v>
      </c>
      <c r="B40" s="37" t="s">
        <v>123</v>
      </c>
      <c r="C40" s="37" t="s">
        <v>124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2026-10-25T19:29:37Z</dcterms:created>
  <dc:creator>Dienstbit (dienstbit.at)</dc:creator>
  <dc:description/>
  <dc:language>en-US</dc:language>
  <cp:lastModifiedBy/>
  <dcterms:modified xsi:type="dcterms:W3CDTF">2026-10-25T19:29:37Z</dcterms:modified>
  <cp:revision>0</cp:revision>
  <dc:subject/>
  <dc:title>Dienstplan-Vorlage Österreich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